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QD" sheetId="1" r:id="rId1"/>
  </sheets>
  <externalReferences>
    <externalReference r:id="rId2"/>
  </externalReferences>
  <definedNames>
    <definedName name="_xlnm.Print_Area" localSheetId="0">QD!$A$1:$N$47</definedName>
  </definedNames>
  <calcPr calcId="124519" iterate="1"/>
</workbook>
</file>

<file path=xl/calcChain.xml><?xml version="1.0" encoding="utf-8"?>
<calcChain xmlns="http://schemas.openxmlformats.org/spreadsheetml/2006/main">
  <c r="N40" i="1"/>
  <c r="G36"/>
  <c r="H36" s="1"/>
  <c r="F36"/>
  <c r="C35"/>
  <c r="J33"/>
  <c r="G33"/>
  <c r="H33" s="1"/>
  <c r="J43" s="1"/>
  <c r="G32"/>
  <c r="H32" s="1"/>
  <c r="F32"/>
  <c r="C31"/>
  <c r="J29"/>
  <c r="G29"/>
  <c r="H29" s="1"/>
  <c r="J42" s="1"/>
  <c r="G28"/>
  <c r="H28" s="1"/>
  <c r="F28"/>
  <c r="C27"/>
  <c r="J25"/>
  <c r="G25"/>
  <c r="H25" s="1"/>
  <c r="J41" s="1"/>
  <c r="G24"/>
  <c r="H24" s="1"/>
  <c r="F24"/>
  <c r="C23"/>
  <c r="J21"/>
  <c r="G21"/>
  <c r="H21" s="1"/>
  <c r="J40" s="1"/>
  <c r="G20"/>
  <c r="H20" s="1"/>
  <c r="F20"/>
  <c r="C19"/>
  <c r="E18"/>
  <c r="B18" s="1"/>
  <c r="J17"/>
  <c r="G17"/>
  <c r="H17" s="1"/>
  <c r="H43" s="1"/>
  <c r="G16"/>
  <c r="H16" s="1"/>
  <c r="F16"/>
  <c r="C15"/>
  <c r="E14"/>
  <c r="B14" s="1"/>
  <c r="J13"/>
  <c r="G13"/>
  <c r="H13" s="1"/>
  <c r="H42" s="1"/>
  <c r="G12"/>
  <c r="H12" s="1"/>
  <c r="F12"/>
  <c r="C11"/>
  <c r="E10"/>
  <c r="B10" s="1"/>
  <c r="J9"/>
  <c r="G9"/>
  <c r="H9" s="1"/>
  <c r="H41" s="1"/>
  <c r="G8"/>
  <c r="H8" s="1"/>
  <c r="F8"/>
  <c r="C7"/>
  <c r="E6"/>
  <c r="B6" s="1"/>
  <c r="J5"/>
  <c r="G5"/>
  <c r="H5" s="1"/>
  <c r="H40" s="1"/>
  <c r="N2"/>
  <c r="L2"/>
  <c r="G2"/>
  <c r="B2"/>
  <c r="F34" s="1"/>
  <c r="G34" s="1"/>
  <c r="N1"/>
  <c r="A1"/>
  <c r="J34" l="1"/>
  <c r="H34"/>
  <c r="I34"/>
  <c r="E22"/>
  <c r="B22" s="1"/>
  <c r="E26"/>
  <c r="B26" s="1"/>
  <c r="E30"/>
  <c r="B30" s="1"/>
  <c r="E34"/>
  <c r="B34" s="1"/>
  <c r="I5"/>
  <c r="D6"/>
  <c r="F7"/>
  <c r="G7" s="1"/>
  <c r="J8"/>
  <c r="I9"/>
  <c r="F11"/>
  <c r="G11" s="1"/>
  <c r="J12"/>
  <c r="I13"/>
  <c r="F15"/>
  <c r="G15" s="1"/>
  <c r="J16"/>
  <c r="I17"/>
  <c r="F19"/>
  <c r="G19" s="1"/>
  <c r="J20"/>
  <c r="I21"/>
  <c r="F23"/>
  <c r="G23" s="1"/>
  <c r="J24"/>
  <c r="I25"/>
  <c r="F27"/>
  <c r="G27" s="1"/>
  <c r="J28"/>
  <c r="I29"/>
  <c r="F31"/>
  <c r="G31" s="1"/>
  <c r="J32"/>
  <c r="I33"/>
  <c r="F35"/>
  <c r="G35" s="1"/>
  <c r="J36"/>
  <c r="E7"/>
  <c r="B7" s="1"/>
  <c r="E8"/>
  <c r="I8"/>
  <c r="L7" s="1"/>
  <c r="E11"/>
  <c r="B11" s="1"/>
  <c r="E12"/>
  <c r="I12"/>
  <c r="L11" s="1"/>
  <c r="E15"/>
  <c r="B15" s="1"/>
  <c r="E16"/>
  <c r="I16"/>
  <c r="L15" s="1"/>
  <c r="E19"/>
  <c r="B19" s="1"/>
  <c r="E20"/>
  <c r="I20"/>
  <c r="L19" s="1"/>
  <c r="N18" s="1"/>
  <c r="E23"/>
  <c r="B23" s="1"/>
  <c r="E24"/>
  <c r="I24"/>
  <c r="L23" s="1"/>
  <c r="E27"/>
  <c r="B27" s="1"/>
  <c r="E28"/>
  <c r="I28"/>
  <c r="L27" s="1"/>
  <c r="N26" s="1"/>
  <c r="E31"/>
  <c r="B31" s="1"/>
  <c r="E32"/>
  <c r="I32"/>
  <c r="L31" s="1"/>
  <c r="E35"/>
  <c r="B35" s="1"/>
  <c r="E36"/>
  <c r="I36"/>
  <c r="L35" s="1"/>
  <c r="F6"/>
  <c r="G6" s="1"/>
  <c r="F10"/>
  <c r="G10" s="1"/>
  <c r="F14"/>
  <c r="G14" s="1"/>
  <c r="F18"/>
  <c r="G18" s="1"/>
  <c r="F22"/>
  <c r="G22" s="1"/>
  <c r="F26"/>
  <c r="G26" s="1"/>
  <c r="F30"/>
  <c r="G30" s="1"/>
  <c r="L17" l="1"/>
  <c r="H63"/>
  <c r="J22"/>
  <c r="H22"/>
  <c r="I22"/>
  <c r="J6"/>
  <c r="H6"/>
  <c r="I6"/>
  <c r="H27"/>
  <c r="I27"/>
  <c r="J27"/>
  <c r="H64"/>
  <c r="L21"/>
  <c r="N22" s="1"/>
  <c r="H11"/>
  <c r="I11"/>
  <c r="J11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J26"/>
  <c r="H26"/>
  <c r="I26"/>
  <c r="J10"/>
  <c r="I10"/>
  <c r="H10"/>
  <c r="L33"/>
  <c r="N34" s="1"/>
  <c r="H67"/>
  <c r="H23"/>
  <c r="I23"/>
  <c r="J23"/>
  <c r="H7"/>
  <c r="I7"/>
  <c r="J7"/>
  <c r="J30"/>
  <c r="H30"/>
  <c r="I30"/>
  <c r="J14"/>
  <c r="I14"/>
  <c r="H14"/>
  <c r="H35"/>
  <c r="I35"/>
  <c r="J35"/>
  <c r="L29"/>
  <c r="N30" s="1"/>
  <c r="H66"/>
  <c r="H19"/>
  <c r="I19"/>
  <c r="J19"/>
  <c r="L13"/>
  <c r="N14" s="1"/>
  <c r="H62"/>
  <c r="J18"/>
  <c r="H18"/>
  <c r="I18"/>
  <c r="H31"/>
  <c r="I31"/>
  <c r="J31"/>
  <c r="L25"/>
  <c r="H65"/>
  <c r="H15"/>
  <c r="I15"/>
  <c r="J15"/>
  <c r="L9"/>
  <c r="N10" s="1"/>
  <c r="H61"/>
  <c r="H60"/>
  <c r="L5"/>
  <c r="N6" s="1"/>
</calcChain>
</file>

<file path=xl/sharedStrings.xml><?xml version="1.0" encoding="utf-8"?>
<sst xmlns="http://schemas.openxmlformats.org/spreadsheetml/2006/main" count="19" uniqueCount="19">
  <si>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</si>
  <si>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</si>
  <si>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</si>
  <si>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</si>
  <si>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</si>
  <si>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</si>
  <si>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</si>
  <si>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</si>
  <si>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</si>
  <si>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>63 62</t>
  </si>
  <si>
    <t>64 57 61</t>
  </si>
  <si>
    <t>64 62</t>
  </si>
  <si>
    <t>62 61</t>
  </si>
  <si>
    <t>61 61</t>
  </si>
  <si>
    <t>60 46 62</t>
  </si>
  <si>
    <t>76(97) 64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</si>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</sst>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28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2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i/>
      <sz val="7"/>
      <color theme="0" tint="-0.49998474074526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8" fillId="4" borderId="0" xfId="0" applyNumberFormat="1" applyFont="1" applyFill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3" fillId="4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5" fillId="3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6" fillId="0" borderId="4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 applyProtection="1">
      <alignment horizontal="left" vertical="center"/>
      <protection locked="0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quotePrefix="1" applyNumberFormat="1" applyFont="1" applyFill="1" applyBorder="1" applyAlignment="1" applyProtection="1">
      <alignment vertical="center"/>
      <protection locked="0"/>
    </xf>
    <xf numFmtId="0" fontId="27" fillId="0" borderId="0" xfId="0" quotePrefix="1" applyNumberFormat="1" applyFont="1" applyFill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&#917;2%20&#913;&#960;&#961;&#953;&#955;&#943;&#959;&#965;%202014/SINGLES/2o%20E2%20-%20A14%20-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</v>
          </cell>
        </row>
        <row r="4">
          <cell r="B4" t="str">
            <v>2ο Ε2 2014</v>
          </cell>
          <cell r="G4">
            <v>0</v>
          </cell>
        </row>
        <row r="5">
          <cell r="B5" t="str">
            <v>e2-14</v>
          </cell>
          <cell r="G5">
            <v>10</v>
          </cell>
        </row>
        <row r="6">
          <cell r="B6" t="str">
            <v>ΑΕΤ ΝΙΚΗ ΠΑΤΡΩΝ</v>
          </cell>
          <cell r="G6">
            <v>12</v>
          </cell>
        </row>
        <row r="7">
          <cell r="B7" t="str">
            <v>A14</v>
          </cell>
          <cell r="G7">
            <v>13</v>
          </cell>
        </row>
        <row r="8">
          <cell r="B8" t="str">
            <v>11</v>
          </cell>
          <cell r="G8">
            <v>15</v>
          </cell>
        </row>
        <row r="9">
          <cell r="B9" t="str">
            <v>16 Απρ</v>
          </cell>
          <cell r="G9">
            <v>11</v>
          </cell>
        </row>
        <row r="10">
          <cell r="B10" t="str">
            <v>Σταματελάτος Σταμάτιος</v>
          </cell>
          <cell r="G10">
            <v>14</v>
          </cell>
        </row>
        <row r="11">
          <cell r="G11">
            <v>9</v>
          </cell>
        </row>
        <row r="15">
          <cell r="B15">
            <v>17</v>
          </cell>
          <cell r="H15">
            <v>0</v>
          </cell>
          <cell r="I15">
            <v>0</v>
          </cell>
        </row>
        <row r="16">
          <cell r="B16">
            <v>8</v>
          </cell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B23" t="str">
            <v>ok</v>
          </cell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</sheetData>
      <sheetData sheetId="1">
        <row r="3">
          <cell r="A3">
            <v>1</v>
          </cell>
          <cell r="C3">
            <v>28575</v>
          </cell>
          <cell r="D3" t="str">
            <v>ΨΑΡΙΑΔΗΣ ΜΙΧΑΛΗΣ</v>
          </cell>
          <cell r="E3" t="str">
            <v>Ο.Α.ΑΙΓΙΑΛΕΙΑΣ</v>
          </cell>
          <cell r="F3">
            <v>117</v>
          </cell>
        </row>
        <row r="4">
          <cell r="A4">
            <v>2</v>
          </cell>
          <cell r="C4">
            <v>30089</v>
          </cell>
          <cell r="D4" t="str">
            <v>ΦΟΥΝΤΗΣ ΚΩΝΣΤΑΝΤΙΝΟΣ</v>
          </cell>
          <cell r="E4" t="str">
            <v>Α.Ο.Α.ΧΑΪΔΑΡΙΟΥ</v>
          </cell>
          <cell r="F4">
            <v>23.5</v>
          </cell>
        </row>
        <row r="5">
          <cell r="A5">
            <v>3</v>
          </cell>
          <cell r="C5">
            <v>30739</v>
          </cell>
          <cell r="D5" t="str">
            <v>ΑΡΒΑΝΙΤΗΣ ΓΕΩΡΓΙΟΣ</v>
          </cell>
          <cell r="E5" t="str">
            <v>Ο.Α.ΑΙΓΙΑΛΕΙΑΣ</v>
          </cell>
          <cell r="F5">
            <v>23</v>
          </cell>
        </row>
        <row r="6">
          <cell r="A6">
            <v>4</v>
          </cell>
          <cell r="C6">
            <v>32100</v>
          </cell>
          <cell r="D6" t="str">
            <v>ΣΠΗΛΙΩΤΟΠΟΥΛΟΣ ΠΑΝΑΓΙΩΤΗΣ</v>
          </cell>
          <cell r="E6" t="str">
            <v>Ο.Α.ΑΙΓΙΑΛΕΙΑΣ</v>
          </cell>
          <cell r="F6">
            <v>21</v>
          </cell>
        </row>
        <row r="7">
          <cell r="A7">
            <v>5</v>
          </cell>
          <cell r="C7">
            <v>30272</v>
          </cell>
          <cell r="D7" t="str">
            <v>ΤΖΕΛΗΣ ΑΝΔΡΕΑΣ-ΜΑΡΙΟΣ</v>
          </cell>
          <cell r="E7" t="str">
            <v>ΑΚΑΔ.ΑΝΤΙΣΦ.ΙΩΑΝΝΙΝΩΝ</v>
          </cell>
          <cell r="F7">
            <v>21</v>
          </cell>
        </row>
        <row r="8">
          <cell r="A8">
            <v>6</v>
          </cell>
          <cell r="C8">
            <v>34841</v>
          </cell>
          <cell r="D8" t="str">
            <v>ΒΡΕΚΟΣ ΔΗΜΗΤΡΗΣ</v>
          </cell>
          <cell r="E8" t="str">
            <v>Γ.Ο.ΠΕΡΙΣΤΕΡΙΟΥ Γ.ΠΑΛΑΣΚΑΣ</v>
          </cell>
          <cell r="F8">
            <v>18.5</v>
          </cell>
        </row>
        <row r="9">
          <cell r="A9">
            <v>7</v>
          </cell>
          <cell r="C9">
            <v>29300</v>
          </cell>
          <cell r="D9" t="str">
            <v>ΚΟΥΡΗΣ ΠΑΝΑΓΙΩΤΗΣ</v>
          </cell>
          <cell r="E9" t="str">
            <v>Ο.Α.ΓΛΥΦΑΔΑΣ</v>
          </cell>
          <cell r="F9">
            <v>18</v>
          </cell>
        </row>
        <row r="10">
          <cell r="A10">
            <v>8</v>
          </cell>
          <cell r="C10">
            <v>29896</v>
          </cell>
          <cell r="D10" t="str">
            <v>ΜΙΧΑΛΟΠΟΥΛΟΣ ΝΙΚΟΛΑΟΣ</v>
          </cell>
          <cell r="E10" t="str">
            <v>Α.Ο.Α.ΠΑΤΡΩΝ</v>
          </cell>
          <cell r="F10">
            <v>18</v>
          </cell>
        </row>
        <row r="11">
          <cell r="A11">
            <v>9</v>
          </cell>
          <cell r="C11">
            <v>29933</v>
          </cell>
          <cell r="D11" t="str">
            <v>ΚΟΥΦΟΠΟΥΛΟΣ ΕΜΜΑΝΟΥΗΛ</v>
          </cell>
          <cell r="E11" t="str">
            <v>Α.Κ.Α.ΜΑΡΑΘΩΝΑ</v>
          </cell>
          <cell r="F11">
            <v>14.5</v>
          </cell>
        </row>
        <row r="12">
          <cell r="A12">
            <v>10</v>
          </cell>
          <cell r="C12">
            <v>32589</v>
          </cell>
          <cell r="D12" t="str">
            <v>ΔΟΞΙΑΔΗΣ ΓΕΩΡΓΙΟΣ</v>
          </cell>
          <cell r="E12" t="str">
            <v>ΠΕΥΚΗ Γ.ΚΑΛΟΒΕΛΩΝΗΣ</v>
          </cell>
          <cell r="F12">
            <v>14.5</v>
          </cell>
        </row>
        <row r="13">
          <cell r="A13">
            <v>11</v>
          </cell>
          <cell r="C13">
            <v>29829</v>
          </cell>
          <cell r="D13" t="str">
            <v>ΤΖΕΝΕΤΟΠΟΥΛΟΣ ΜΑΤΕΟ</v>
          </cell>
          <cell r="E13" t="str">
            <v>ΠΕΥΚΗ Γ.ΚΑΛΟΒΕΛΩΝΗΣ</v>
          </cell>
          <cell r="F13">
            <v>14</v>
          </cell>
        </row>
        <row r="14">
          <cell r="A14">
            <v>12</v>
          </cell>
          <cell r="C14">
            <v>33449</v>
          </cell>
          <cell r="D14" t="str">
            <v>ΖΑΠΑΝΤΗΣ ΒΑΣΙΛΕΙΟΣ</v>
          </cell>
          <cell r="E14" t="str">
            <v>ΚΕΦΑΛΛΗΝΙΑΚΟΣ Ο.Α.</v>
          </cell>
          <cell r="F14">
            <v>8</v>
          </cell>
        </row>
        <row r="15">
          <cell r="A15">
            <v>13</v>
          </cell>
          <cell r="C15">
            <v>31327</v>
          </cell>
          <cell r="D15" t="str">
            <v>ΤΟΚΜΑΚΗΣ ΗΛΙΑΣ</v>
          </cell>
          <cell r="E15" t="str">
            <v>Ο.Α.ΣΥΡΟΥ</v>
          </cell>
          <cell r="F15">
            <v>6.5</v>
          </cell>
        </row>
        <row r="16">
          <cell r="A16">
            <v>14</v>
          </cell>
          <cell r="C16">
            <v>35089</v>
          </cell>
          <cell r="D16" t="str">
            <v>ΚΑΣΤΡΙΤΣΕΑΣ ΑΡΙΣΤΟΦΑΝΗΣ</v>
          </cell>
          <cell r="E16" t="str">
            <v>Γ.Ο.ΠΕΡΙΣΤΕΡΙΟΥ Γ.ΠΑΛΑΣΚΑΣ</v>
          </cell>
          <cell r="F16">
            <v>4</v>
          </cell>
        </row>
        <row r="17">
          <cell r="A17">
            <v>15</v>
          </cell>
          <cell r="C17">
            <v>35888</v>
          </cell>
          <cell r="D17" t="str">
            <v>ΠΑΠΑΓΕΩΡΓΙΟΥ ΠΕΛΟΠΙΔΑΣ</v>
          </cell>
          <cell r="E17" t="str">
            <v>Ο.Α.ΡΙΟΥ</v>
          </cell>
          <cell r="F17">
            <v>0</v>
          </cell>
        </row>
        <row r="18">
          <cell r="A18">
            <v>16</v>
          </cell>
          <cell r="E18" t="str">
            <v xml:space="preserve"> </v>
          </cell>
        </row>
        <row r="19">
          <cell r="A19">
            <v>17</v>
          </cell>
        </row>
        <row r="20">
          <cell r="A20">
            <v>18</v>
          </cell>
          <cell r="D20" t="str">
            <v/>
          </cell>
        </row>
        <row r="21">
          <cell r="A21">
            <v>19</v>
          </cell>
          <cell r="D21" t="str">
            <v/>
          </cell>
        </row>
        <row r="22">
          <cell r="A22">
            <v>20</v>
          </cell>
          <cell r="D22" t="str">
            <v/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J3" t="str">
            <v>E1-12</v>
          </cell>
          <cell r="K3">
            <v>1.5</v>
          </cell>
          <cell r="L3">
            <v>2</v>
          </cell>
          <cell r="M3">
            <v>2</v>
          </cell>
          <cell r="N3">
            <v>0</v>
          </cell>
          <cell r="O3">
            <v>0</v>
          </cell>
          <cell r="P3">
            <v>0</v>
          </cell>
        </row>
        <row r="4">
          <cell r="J4" t="str">
            <v>E1-14</v>
          </cell>
          <cell r="K4">
            <v>3</v>
          </cell>
          <cell r="L4">
            <v>4</v>
          </cell>
          <cell r="M4">
            <v>4</v>
          </cell>
          <cell r="N4">
            <v>0</v>
          </cell>
          <cell r="O4">
            <v>0</v>
          </cell>
          <cell r="P4">
            <v>0</v>
          </cell>
        </row>
        <row r="5">
          <cell r="J5" t="str">
            <v>E1-16</v>
          </cell>
          <cell r="K5">
            <v>6</v>
          </cell>
          <cell r="L5">
            <v>8</v>
          </cell>
          <cell r="M5">
            <v>8</v>
          </cell>
          <cell r="N5">
            <v>0</v>
          </cell>
          <cell r="O5">
            <v>0</v>
          </cell>
          <cell r="P5">
            <v>0</v>
          </cell>
        </row>
        <row r="6">
          <cell r="J6" t="str">
            <v>E1-18</v>
          </cell>
          <cell r="K6">
            <v>7.5</v>
          </cell>
          <cell r="L6">
            <v>10</v>
          </cell>
          <cell r="M6">
            <v>10</v>
          </cell>
          <cell r="N6">
            <v>0</v>
          </cell>
          <cell r="O6">
            <v>0</v>
          </cell>
          <cell r="P6">
            <v>0</v>
          </cell>
        </row>
        <row r="7">
          <cell r="J7" t="str">
            <v>E2-12</v>
          </cell>
          <cell r="K7">
            <v>0.5</v>
          </cell>
          <cell r="L7">
            <v>1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</row>
        <row r="8">
          <cell r="J8" t="str">
            <v>E2-14</v>
          </cell>
          <cell r="K8">
            <v>1</v>
          </cell>
          <cell r="L8">
            <v>2</v>
          </cell>
          <cell r="M8">
            <v>2</v>
          </cell>
          <cell r="N8">
            <v>0</v>
          </cell>
          <cell r="O8">
            <v>0</v>
          </cell>
          <cell r="P8">
            <v>0</v>
          </cell>
        </row>
        <row r="9">
          <cell r="J9" t="str">
            <v>E2-16</v>
          </cell>
          <cell r="K9">
            <v>2</v>
          </cell>
          <cell r="L9">
            <v>4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tabSelected="1" workbookViewId="0">
      <pane ySplit="1" topLeftCell="A2" activePane="bottomLeft" state="frozen"/>
      <selection activeCell="B3" sqref="B3"/>
      <selection pane="bottomLeft" activeCell="P22" sqref="P22"/>
    </sheetView>
  </sheetViews>
  <sheetFormatPr defaultRowHeight="11.25"/>
  <cols>
    <col min="1" max="1" width="2.42578125" style="23" bestFit="1" customWidth="1"/>
    <col min="2" max="2" width="2.28515625" style="59" hidden="1" customWidth="1"/>
    <col min="3" max="3" width="5.85546875" style="59" hidden="1" customWidth="1"/>
    <col min="4" max="4" width="5.28515625" style="59" hidden="1" customWidth="1"/>
    <col min="5" max="5" width="4.5703125" style="59" hidden="1" customWidth="1"/>
    <col min="6" max="6" width="3.42578125" style="23" bestFit="1" customWidth="1"/>
    <col min="7" max="7" width="4.7109375" style="60" bestFit="1" customWidth="1"/>
    <col min="8" max="8" width="33" style="59" bestFit="1" customWidth="1"/>
    <col min="9" max="9" width="17.85546875" style="67" hidden="1" customWidth="1"/>
    <col min="10" max="10" width="21.28515625" style="10" bestFit="1" customWidth="1"/>
    <col min="11" max="11" width="1.42578125" style="24" bestFit="1" customWidth="1"/>
    <col min="12" max="12" width="20.7109375" style="10" customWidth="1"/>
    <col min="13" max="13" width="1.42578125" style="56" bestFit="1" customWidth="1"/>
    <col min="14" max="14" width="20.7109375" style="10" customWidth="1"/>
    <col min="15" max="255" width="9.140625" style="10"/>
    <col min="256" max="256" width="2.42578125" style="10" bestFit="1" customWidth="1"/>
    <col min="257" max="260" width="0" style="10" hidden="1" customWidth="1"/>
    <col min="261" max="261" width="3" style="10" bestFit="1" customWidth="1"/>
    <col min="262" max="262" width="3.42578125" style="10" bestFit="1" customWidth="1"/>
    <col min="263" max="263" width="4.7109375" style="10" bestFit="1" customWidth="1"/>
    <col min="264" max="264" width="24.5703125" style="10" bestFit="1" customWidth="1"/>
    <col min="265" max="265" width="0" style="10" hidden="1" customWidth="1"/>
    <col min="266" max="266" width="22.7109375" style="10" bestFit="1" customWidth="1"/>
    <col min="267" max="267" width="1.42578125" style="10" bestFit="1" customWidth="1"/>
    <col min="268" max="268" width="16" style="10" bestFit="1" customWidth="1"/>
    <col min="269" max="269" width="1.42578125" style="10" bestFit="1" customWidth="1"/>
    <col min="270" max="270" width="12.28515625" style="10" bestFit="1" customWidth="1"/>
    <col min="271" max="511" width="9.140625" style="10"/>
    <col min="512" max="512" width="2.42578125" style="10" bestFit="1" customWidth="1"/>
    <col min="513" max="516" width="0" style="10" hidden="1" customWidth="1"/>
    <col min="517" max="517" width="3" style="10" bestFit="1" customWidth="1"/>
    <col min="518" max="518" width="3.42578125" style="10" bestFit="1" customWidth="1"/>
    <col min="519" max="519" width="4.7109375" style="10" bestFit="1" customWidth="1"/>
    <col min="520" max="520" width="24.5703125" style="10" bestFit="1" customWidth="1"/>
    <col min="521" max="521" width="0" style="10" hidden="1" customWidth="1"/>
    <col min="522" max="522" width="22.7109375" style="10" bestFit="1" customWidth="1"/>
    <col min="523" max="523" width="1.42578125" style="10" bestFit="1" customWidth="1"/>
    <col min="524" max="524" width="16" style="10" bestFit="1" customWidth="1"/>
    <col min="525" max="525" width="1.42578125" style="10" bestFit="1" customWidth="1"/>
    <col min="526" max="526" width="12.28515625" style="10" bestFit="1" customWidth="1"/>
    <col min="527" max="767" width="9.140625" style="10"/>
    <col min="768" max="768" width="2.42578125" style="10" bestFit="1" customWidth="1"/>
    <col min="769" max="772" width="0" style="10" hidden="1" customWidth="1"/>
    <col min="773" max="773" width="3" style="10" bestFit="1" customWidth="1"/>
    <col min="774" max="774" width="3.42578125" style="10" bestFit="1" customWidth="1"/>
    <col min="775" max="775" width="4.7109375" style="10" bestFit="1" customWidth="1"/>
    <col min="776" max="776" width="24.5703125" style="10" bestFit="1" customWidth="1"/>
    <col min="777" max="777" width="0" style="10" hidden="1" customWidth="1"/>
    <col min="778" max="778" width="22.7109375" style="10" bestFit="1" customWidth="1"/>
    <col min="779" max="779" width="1.42578125" style="10" bestFit="1" customWidth="1"/>
    <col min="780" max="780" width="16" style="10" bestFit="1" customWidth="1"/>
    <col min="781" max="781" width="1.42578125" style="10" bestFit="1" customWidth="1"/>
    <col min="782" max="782" width="12.28515625" style="10" bestFit="1" customWidth="1"/>
    <col min="783" max="1023" width="9.140625" style="10"/>
    <col min="1024" max="1024" width="2.42578125" style="10" bestFit="1" customWidth="1"/>
    <col min="1025" max="1028" width="0" style="10" hidden="1" customWidth="1"/>
    <col min="1029" max="1029" width="3" style="10" bestFit="1" customWidth="1"/>
    <col min="1030" max="1030" width="3.42578125" style="10" bestFit="1" customWidth="1"/>
    <col min="1031" max="1031" width="4.7109375" style="10" bestFit="1" customWidth="1"/>
    <col min="1032" max="1032" width="24.5703125" style="10" bestFit="1" customWidth="1"/>
    <col min="1033" max="1033" width="0" style="10" hidden="1" customWidth="1"/>
    <col min="1034" max="1034" width="22.7109375" style="10" bestFit="1" customWidth="1"/>
    <col min="1035" max="1035" width="1.42578125" style="10" bestFit="1" customWidth="1"/>
    <col min="1036" max="1036" width="16" style="10" bestFit="1" customWidth="1"/>
    <col min="1037" max="1037" width="1.42578125" style="10" bestFit="1" customWidth="1"/>
    <col min="1038" max="1038" width="12.28515625" style="10" bestFit="1" customWidth="1"/>
    <col min="1039" max="1279" width="9.140625" style="10"/>
    <col min="1280" max="1280" width="2.42578125" style="10" bestFit="1" customWidth="1"/>
    <col min="1281" max="1284" width="0" style="10" hidden="1" customWidth="1"/>
    <col min="1285" max="1285" width="3" style="10" bestFit="1" customWidth="1"/>
    <col min="1286" max="1286" width="3.42578125" style="10" bestFit="1" customWidth="1"/>
    <col min="1287" max="1287" width="4.7109375" style="10" bestFit="1" customWidth="1"/>
    <col min="1288" max="1288" width="24.5703125" style="10" bestFit="1" customWidth="1"/>
    <col min="1289" max="1289" width="0" style="10" hidden="1" customWidth="1"/>
    <col min="1290" max="1290" width="22.7109375" style="10" bestFit="1" customWidth="1"/>
    <col min="1291" max="1291" width="1.42578125" style="10" bestFit="1" customWidth="1"/>
    <col min="1292" max="1292" width="16" style="10" bestFit="1" customWidth="1"/>
    <col min="1293" max="1293" width="1.42578125" style="10" bestFit="1" customWidth="1"/>
    <col min="1294" max="1294" width="12.28515625" style="10" bestFit="1" customWidth="1"/>
    <col min="1295" max="1535" width="9.140625" style="10"/>
    <col min="1536" max="1536" width="2.42578125" style="10" bestFit="1" customWidth="1"/>
    <col min="1537" max="1540" width="0" style="10" hidden="1" customWidth="1"/>
    <col min="1541" max="1541" width="3" style="10" bestFit="1" customWidth="1"/>
    <col min="1542" max="1542" width="3.42578125" style="10" bestFit="1" customWidth="1"/>
    <col min="1543" max="1543" width="4.7109375" style="10" bestFit="1" customWidth="1"/>
    <col min="1544" max="1544" width="24.5703125" style="10" bestFit="1" customWidth="1"/>
    <col min="1545" max="1545" width="0" style="10" hidden="1" customWidth="1"/>
    <col min="1546" max="1546" width="22.7109375" style="10" bestFit="1" customWidth="1"/>
    <col min="1547" max="1547" width="1.42578125" style="10" bestFit="1" customWidth="1"/>
    <col min="1548" max="1548" width="16" style="10" bestFit="1" customWidth="1"/>
    <col min="1549" max="1549" width="1.42578125" style="10" bestFit="1" customWidth="1"/>
    <col min="1550" max="1550" width="12.28515625" style="10" bestFit="1" customWidth="1"/>
    <col min="1551" max="1791" width="9.140625" style="10"/>
    <col min="1792" max="1792" width="2.42578125" style="10" bestFit="1" customWidth="1"/>
    <col min="1793" max="1796" width="0" style="10" hidden="1" customWidth="1"/>
    <col min="1797" max="1797" width="3" style="10" bestFit="1" customWidth="1"/>
    <col min="1798" max="1798" width="3.42578125" style="10" bestFit="1" customWidth="1"/>
    <col min="1799" max="1799" width="4.7109375" style="10" bestFit="1" customWidth="1"/>
    <col min="1800" max="1800" width="24.5703125" style="10" bestFit="1" customWidth="1"/>
    <col min="1801" max="1801" width="0" style="10" hidden="1" customWidth="1"/>
    <col min="1802" max="1802" width="22.7109375" style="10" bestFit="1" customWidth="1"/>
    <col min="1803" max="1803" width="1.42578125" style="10" bestFit="1" customWidth="1"/>
    <col min="1804" max="1804" width="16" style="10" bestFit="1" customWidth="1"/>
    <col min="1805" max="1805" width="1.42578125" style="10" bestFit="1" customWidth="1"/>
    <col min="1806" max="1806" width="12.28515625" style="10" bestFit="1" customWidth="1"/>
    <col min="1807" max="2047" width="9.140625" style="10"/>
    <col min="2048" max="2048" width="2.42578125" style="10" bestFit="1" customWidth="1"/>
    <col min="2049" max="2052" width="0" style="10" hidden="1" customWidth="1"/>
    <col min="2053" max="2053" width="3" style="10" bestFit="1" customWidth="1"/>
    <col min="2054" max="2054" width="3.42578125" style="10" bestFit="1" customWidth="1"/>
    <col min="2055" max="2055" width="4.7109375" style="10" bestFit="1" customWidth="1"/>
    <col min="2056" max="2056" width="24.5703125" style="10" bestFit="1" customWidth="1"/>
    <col min="2057" max="2057" width="0" style="10" hidden="1" customWidth="1"/>
    <col min="2058" max="2058" width="22.7109375" style="10" bestFit="1" customWidth="1"/>
    <col min="2059" max="2059" width="1.42578125" style="10" bestFit="1" customWidth="1"/>
    <col min="2060" max="2060" width="16" style="10" bestFit="1" customWidth="1"/>
    <col min="2061" max="2061" width="1.42578125" style="10" bestFit="1" customWidth="1"/>
    <col min="2062" max="2062" width="12.28515625" style="10" bestFit="1" customWidth="1"/>
    <col min="2063" max="2303" width="9.140625" style="10"/>
    <col min="2304" max="2304" width="2.42578125" style="10" bestFit="1" customWidth="1"/>
    <col min="2305" max="2308" width="0" style="10" hidden="1" customWidth="1"/>
    <col min="2309" max="2309" width="3" style="10" bestFit="1" customWidth="1"/>
    <col min="2310" max="2310" width="3.42578125" style="10" bestFit="1" customWidth="1"/>
    <col min="2311" max="2311" width="4.7109375" style="10" bestFit="1" customWidth="1"/>
    <col min="2312" max="2312" width="24.5703125" style="10" bestFit="1" customWidth="1"/>
    <col min="2313" max="2313" width="0" style="10" hidden="1" customWidth="1"/>
    <col min="2314" max="2314" width="22.7109375" style="10" bestFit="1" customWidth="1"/>
    <col min="2315" max="2315" width="1.42578125" style="10" bestFit="1" customWidth="1"/>
    <col min="2316" max="2316" width="16" style="10" bestFit="1" customWidth="1"/>
    <col min="2317" max="2317" width="1.42578125" style="10" bestFit="1" customWidth="1"/>
    <col min="2318" max="2318" width="12.28515625" style="10" bestFit="1" customWidth="1"/>
    <col min="2319" max="2559" width="9.140625" style="10"/>
    <col min="2560" max="2560" width="2.42578125" style="10" bestFit="1" customWidth="1"/>
    <col min="2561" max="2564" width="0" style="10" hidden="1" customWidth="1"/>
    <col min="2565" max="2565" width="3" style="10" bestFit="1" customWidth="1"/>
    <col min="2566" max="2566" width="3.42578125" style="10" bestFit="1" customWidth="1"/>
    <col min="2567" max="2567" width="4.7109375" style="10" bestFit="1" customWidth="1"/>
    <col min="2568" max="2568" width="24.5703125" style="10" bestFit="1" customWidth="1"/>
    <col min="2569" max="2569" width="0" style="10" hidden="1" customWidth="1"/>
    <col min="2570" max="2570" width="22.7109375" style="10" bestFit="1" customWidth="1"/>
    <col min="2571" max="2571" width="1.42578125" style="10" bestFit="1" customWidth="1"/>
    <col min="2572" max="2572" width="16" style="10" bestFit="1" customWidth="1"/>
    <col min="2573" max="2573" width="1.42578125" style="10" bestFit="1" customWidth="1"/>
    <col min="2574" max="2574" width="12.28515625" style="10" bestFit="1" customWidth="1"/>
    <col min="2575" max="2815" width="9.140625" style="10"/>
    <col min="2816" max="2816" width="2.42578125" style="10" bestFit="1" customWidth="1"/>
    <col min="2817" max="2820" width="0" style="10" hidden="1" customWidth="1"/>
    <col min="2821" max="2821" width="3" style="10" bestFit="1" customWidth="1"/>
    <col min="2822" max="2822" width="3.42578125" style="10" bestFit="1" customWidth="1"/>
    <col min="2823" max="2823" width="4.7109375" style="10" bestFit="1" customWidth="1"/>
    <col min="2824" max="2824" width="24.5703125" style="10" bestFit="1" customWidth="1"/>
    <col min="2825" max="2825" width="0" style="10" hidden="1" customWidth="1"/>
    <col min="2826" max="2826" width="22.7109375" style="10" bestFit="1" customWidth="1"/>
    <col min="2827" max="2827" width="1.42578125" style="10" bestFit="1" customWidth="1"/>
    <col min="2828" max="2828" width="16" style="10" bestFit="1" customWidth="1"/>
    <col min="2829" max="2829" width="1.42578125" style="10" bestFit="1" customWidth="1"/>
    <col min="2830" max="2830" width="12.28515625" style="10" bestFit="1" customWidth="1"/>
    <col min="2831" max="3071" width="9.140625" style="10"/>
    <col min="3072" max="3072" width="2.42578125" style="10" bestFit="1" customWidth="1"/>
    <col min="3073" max="3076" width="0" style="10" hidden="1" customWidth="1"/>
    <col min="3077" max="3077" width="3" style="10" bestFit="1" customWidth="1"/>
    <col min="3078" max="3078" width="3.42578125" style="10" bestFit="1" customWidth="1"/>
    <col min="3079" max="3079" width="4.7109375" style="10" bestFit="1" customWidth="1"/>
    <col min="3080" max="3080" width="24.5703125" style="10" bestFit="1" customWidth="1"/>
    <col min="3081" max="3081" width="0" style="10" hidden="1" customWidth="1"/>
    <col min="3082" max="3082" width="22.7109375" style="10" bestFit="1" customWidth="1"/>
    <col min="3083" max="3083" width="1.42578125" style="10" bestFit="1" customWidth="1"/>
    <col min="3084" max="3084" width="16" style="10" bestFit="1" customWidth="1"/>
    <col min="3085" max="3085" width="1.42578125" style="10" bestFit="1" customWidth="1"/>
    <col min="3086" max="3086" width="12.28515625" style="10" bestFit="1" customWidth="1"/>
    <col min="3087" max="3327" width="9.140625" style="10"/>
    <col min="3328" max="3328" width="2.42578125" style="10" bestFit="1" customWidth="1"/>
    <col min="3329" max="3332" width="0" style="10" hidden="1" customWidth="1"/>
    <col min="3333" max="3333" width="3" style="10" bestFit="1" customWidth="1"/>
    <col min="3334" max="3334" width="3.42578125" style="10" bestFit="1" customWidth="1"/>
    <col min="3335" max="3335" width="4.7109375" style="10" bestFit="1" customWidth="1"/>
    <col min="3336" max="3336" width="24.5703125" style="10" bestFit="1" customWidth="1"/>
    <col min="3337" max="3337" width="0" style="10" hidden="1" customWidth="1"/>
    <col min="3338" max="3338" width="22.7109375" style="10" bestFit="1" customWidth="1"/>
    <col min="3339" max="3339" width="1.42578125" style="10" bestFit="1" customWidth="1"/>
    <col min="3340" max="3340" width="16" style="10" bestFit="1" customWidth="1"/>
    <col min="3341" max="3341" width="1.42578125" style="10" bestFit="1" customWidth="1"/>
    <col min="3342" max="3342" width="12.28515625" style="10" bestFit="1" customWidth="1"/>
    <col min="3343" max="3583" width="9.140625" style="10"/>
    <col min="3584" max="3584" width="2.42578125" style="10" bestFit="1" customWidth="1"/>
    <col min="3585" max="3588" width="0" style="10" hidden="1" customWidth="1"/>
    <col min="3589" max="3589" width="3" style="10" bestFit="1" customWidth="1"/>
    <col min="3590" max="3590" width="3.42578125" style="10" bestFit="1" customWidth="1"/>
    <col min="3591" max="3591" width="4.7109375" style="10" bestFit="1" customWidth="1"/>
    <col min="3592" max="3592" width="24.5703125" style="10" bestFit="1" customWidth="1"/>
    <col min="3593" max="3593" width="0" style="10" hidden="1" customWidth="1"/>
    <col min="3594" max="3594" width="22.7109375" style="10" bestFit="1" customWidth="1"/>
    <col min="3595" max="3595" width="1.42578125" style="10" bestFit="1" customWidth="1"/>
    <col min="3596" max="3596" width="16" style="10" bestFit="1" customWidth="1"/>
    <col min="3597" max="3597" width="1.42578125" style="10" bestFit="1" customWidth="1"/>
    <col min="3598" max="3598" width="12.28515625" style="10" bestFit="1" customWidth="1"/>
    <col min="3599" max="3839" width="9.140625" style="10"/>
    <col min="3840" max="3840" width="2.42578125" style="10" bestFit="1" customWidth="1"/>
    <col min="3841" max="3844" width="0" style="10" hidden="1" customWidth="1"/>
    <col min="3845" max="3845" width="3" style="10" bestFit="1" customWidth="1"/>
    <col min="3846" max="3846" width="3.42578125" style="10" bestFit="1" customWidth="1"/>
    <col min="3847" max="3847" width="4.7109375" style="10" bestFit="1" customWidth="1"/>
    <col min="3848" max="3848" width="24.5703125" style="10" bestFit="1" customWidth="1"/>
    <col min="3849" max="3849" width="0" style="10" hidden="1" customWidth="1"/>
    <col min="3850" max="3850" width="22.7109375" style="10" bestFit="1" customWidth="1"/>
    <col min="3851" max="3851" width="1.42578125" style="10" bestFit="1" customWidth="1"/>
    <col min="3852" max="3852" width="16" style="10" bestFit="1" customWidth="1"/>
    <col min="3853" max="3853" width="1.42578125" style="10" bestFit="1" customWidth="1"/>
    <col min="3854" max="3854" width="12.28515625" style="10" bestFit="1" customWidth="1"/>
    <col min="3855" max="4095" width="9.140625" style="10"/>
    <col min="4096" max="4096" width="2.42578125" style="10" bestFit="1" customWidth="1"/>
    <col min="4097" max="4100" width="0" style="10" hidden="1" customWidth="1"/>
    <col min="4101" max="4101" width="3" style="10" bestFit="1" customWidth="1"/>
    <col min="4102" max="4102" width="3.42578125" style="10" bestFit="1" customWidth="1"/>
    <col min="4103" max="4103" width="4.7109375" style="10" bestFit="1" customWidth="1"/>
    <col min="4104" max="4104" width="24.5703125" style="10" bestFit="1" customWidth="1"/>
    <col min="4105" max="4105" width="0" style="10" hidden="1" customWidth="1"/>
    <col min="4106" max="4106" width="22.7109375" style="10" bestFit="1" customWidth="1"/>
    <col min="4107" max="4107" width="1.42578125" style="10" bestFit="1" customWidth="1"/>
    <col min="4108" max="4108" width="16" style="10" bestFit="1" customWidth="1"/>
    <col min="4109" max="4109" width="1.42578125" style="10" bestFit="1" customWidth="1"/>
    <col min="4110" max="4110" width="12.28515625" style="10" bestFit="1" customWidth="1"/>
    <col min="4111" max="4351" width="9.140625" style="10"/>
    <col min="4352" max="4352" width="2.42578125" style="10" bestFit="1" customWidth="1"/>
    <col min="4353" max="4356" width="0" style="10" hidden="1" customWidth="1"/>
    <col min="4357" max="4357" width="3" style="10" bestFit="1" customWidth="1"/>
    <col min="4358" max="4358" width="3.42578125" style="10" bestFit="1" customWidth="1"/>
    <col min="4359" max="4359" width="4.7109375" style="10" bestFit="1" customWidth="1"/>
    <col min="4360" max="4360" width="24.5703125" style="10" bestFit="1" customWidth="1"/>
    <col min="4361" max="4361" width="0" style="10" hidden="1" customWidth="1"/>
    <col min="4362" max="4362" width="22.7109375" style="10" bestFit="1" customWidth="1"/>
    <col min="4363" max="4363" width="1.42578125" style="10" bestFit="1" customWidth="1"/>
    <col min="4364" max="4364" width="16" style="10" bestFit="1" customWidth="1"/>
    <col min="4365" max="4365" width="1.42578125" style="10" bestFit="1" customWidth="1"/>
    <col min="4366" max="4366" width="12.28515625" style="10" bestFit="1" customWidth="1"/>
    <col min="4367" max="4607" width="9.140625" style="10"/>
    <col min="4608" max="4608" width="2.42578125" style="10" bestFit="1" customWidth="1"/>
    <col min="4609" max="4612" width="0" style="10" hidden="1" customWidth="1"/>
    <col min="4613" max="4613" width="3" style="10" bestFit="1" customWidth="1"/>
    <col min="4614" max="4614" width="3.42578125" style="10" bestFit="1" customWidth="1"/>
    <col min="4615" max="4615" width="4.7109375" style="10" bestFit="1" customWidth="1"/>
    <col min="4616" max="4616" width="24.5703125" style="10" bestFit="1" customWidth="1"/>
    <col min="4617" max="4617" width="0" style="10" hidden="1" customWidth="1"/>
    <col min="4618" max="4618" width="22.7109375" style="10" bestFit="1" customWidth="1"/>
    <col min="4619" max="4619" width="1.42578125" style="10" bestFit="1" customWidth="1"/>
    <col min="4620" max="4620" width="16" style="10" bestFit="1" customWidth="1"/>
    <col min="4621" max="4621" width="1.42578125" style="10" bestFit="1" customWidth="1"/>
    <col min="4622" max="4622" width="12.28515625" style="10" bestFit="1" customWidth="1"/>
    <col min="4623" max="4863" width="9.140625" style="10"/>
    <col min="4864" max="4864" width="2.42578125" style="10" bestFit="1" customWidth="1"/>
    <col min="4865" max="4868" width="0" style="10" hidden="1" customWidth="1"/>
    <col min="4869" max="4869" width="3" style="10" bestFit="1" customWidth="1"/>
    <col min="4870" max="4870" width="3.42578125" style="10" bestFit="1" customWidth="1"/>
    <col min="4871" max="4871" width="4.7109375" style="10" bestFit="1" customWidth="1"/>
    <col min="4872" max="4872" width="24.5703125" style="10" bestFit="1" customWidth="1"/>
    <col min="4873" max="4873" width="0" style="10" hidden="1" customWidth="1"/>
    <col min="4874" max="4874" width="22.7109375" style="10" bestFit="1" customWidth="1"/>
    <col min="4875" max="4875" width="1.42578125" style="10" bestFit="1" customWidth="1"/>
    <col min="4876" max="4876" width="16" style="10" bestFit="1" customWidth="1"/>
    <col min="4877" max="4877" width="1.42578125" style="10" bestFit="1" customWidth="1"/>
    <col min="4878" max="4878" width="12.28515625" style="10" bestFit="1" customWidth="1"/>
    <col min="4879" max="5119" width="9.140625" style="10"/>
    <col min="5120" max="5120" width="2.42578125" style="10" bestFit="1" customWidth="1"/>
    <col min="5121" max="5124" width="0" style="10" hidden="1" customWidth="1"/>
    <col min="5125" max="5125" width="3" style="10" bestFit="1" customWidth="1"/>
    <col min="5126" max="5126" width="3.42578125" style="10" bestFit="1" customWidth="1"/>
    <col min="5127" max="5127" width="4.7109375" style="10" bestFit="1" customWidth="1"/>
    <col min="5128" max="5128" width="24.5703125" style="10" bestFit="1" customWidth="1"/>
    <col min="5129" max="5129" width="0" style="10" hidden="1" customWidth="1"/>
    <col min="5130" max="5130" width="22.7109375" style="10" bestFit="1" customWidth="1"/>
    <col min="5131" max="5131" width="1.42578125" style="10" bestFit="1" customWidth="1"/>
    <col min="5132" max="5132" width="16" style="10" bestFit="1" customWidth="1"/>
    <col min="5133" max="5133" width="1.42578125" style="10" bestFit="1" customWidth="1"/>
    <col min="5134" max="5134" width="12.28515625" style="10" bestFit="1" customWidth="1"/>
    <col min="5135" max="5375" width="9.140625" style="10"/>
    <col min="5376" max="5376" width="2.42578125" style="10" bestFit="1" customWidth="1"/>
    <col min="5377" max="5380" width="0" style="10" hidden="1" customWidth="1"/>
    <col min="5381" max="5381" width="3" style="10" bestFit="1" customWidth="1"/>
    <col min="5382" max="5382" width="3.42578125" style="10" bestFit="1" customWidth="1"/>
    <col min="5383" max="5383" width="4.7109375" style="10" bestFit="1" customWidth="1"/>
    <col min="5384" max="5384" width="24.5703125" style="10" bestFit="1" customWidth="1"/>
    <col min="5385" max="5385" width="0" style="10" hidden="1" customWidth="1"/>
    <col min="5386" max="5386" width="22.7109375" style="10" bestFit="1" customWidth="1"/>
    <col min="5387" max="5387" width="1.42578125" style="10" bestFit="1" customWidth="1"/>
    <col min="5388" max="5388" width="16" style="10" bestFit="1" customWidth="1"/>
    <col min="5389" max="5389" width="1.42578125" style="10" bestFit="1" customWidth="1"/>
    <col min="5390" max="5390" width="12.28515625" style="10" bestFit="1" customWidth="1"/>
    <col min="5391" max="5631" width="9.140625" style="10"/>
    <col min="5632" max="5632" width="2.42578125" style="10" bestFit="1" customWidth="1"/>
    <col min="5633" max="5636" width="0" style="10" hidden="1" customWidth="1"/>
    <col min="5637" max="5637" width="3" style="10" bestFit="1" customWidth="1"/>
    <col min="5638" max="5638" width="3.42578125" style="10" bestFit="1" customWidth="1"/>
    <col min="5639" max="5639" width="4.7109375" style="10" bestFit="1" customWidth="1"/>
    <col min="5640" max="5640" width="24.5703125" style="10" bestFit="1" customWidth="1"/>
    <col min="5641" max="5641" width="0" style="10" hidden="1" customWidth="1"/>
    <col min="5642" max="5642" width="22.7109375" style="10" bestFit="1" customWidth="1"/>
    <col min="5643" max="5643" width="1.42578125" style="10" bestFit="1" customWidth="1"/>
    <col min="5644" max="5644" width="16" style="10" bestFit="1" customWidth="1"/>
    <col min="5645" max="5645" width="1.42578125" style="10" bestFit="1" customWidth="1"/>
    <col min="5646" max="5646" width="12.28515625" style="10" bestFit="1" customWidth="1"/>
    <col min="5647" max="5887" width="9.140625" style="10"/>
    <col min="5888" max="5888" width="2.42578125" style="10" bestFit="1" customWidth="1"/>
    <col min="5889" max="5892" width="0" style="10" hidden="1" customWidth="1"/>
    <col min="5893" max="5893" width="3" style="10" bestFit="1" customWidth="1"/>
    <col min="5894" max="5894" width="3.42578125" style="10" bestFit="1" customWidth="1"/>
    <col min="5895" max="5895" width="4.7109375" style="10" bestFit="1" customWidth="1"/>
    <col min="5896" max="5896" width="24.5703125" style="10" bestFit="1" customWidth="1"/>
    <col min="5897" max="5897" width="0" style="10" hidden="1" customWidth="1"/>
    <col min="5898" max="5898" width="22.7109375" style="10" bestFit="1" customWidth="1"/>
    <col min="5899" max="5899" width="1.42578125" style="10" bestFit="1" customWidth="1"/>
    <col min="5900" max="5900" width="16" style="10" bestFit="1" customWidth="1"/>
    <col min="5901" max="5901" width="1.42578125" style="10" bestFit="1" customWidth="1"/>
    <col min="5902" max="5902" width="12.28515625" style="10" bestFit="1" customWidth="1"/>
    <col min="5903" max="6143" width="9.140625" style="10"/>
    <col min="6144" max="6144" width="2.42578125" style="10" bestFit="1" customWidth="1"/>
    <col min="6145" max="6148" width="0" style="10" hidden="1" customWidth="1"/>
    <col min="6149" max="6149" width="3" style="10" bestFit="1" customWidth="1"/>
    <col min="6150" max="6150" width="3.42578125" style="10" bestFit="1" customWidth="1"/>
    <col min="6151" max="6151" width="4.7109375" style="10" bestFit="1" customWidth="1"/>
    <col min="6152" max="6152" width="24.5703125" style="10" bestFit="1" customWidth="1"/>
    <col min="6153" max="6153" width="0" style="10" hidden="1" customWidth="1"/>
    <col min="6154" max="6154" width="22.7109375" style="10" bestFit="1" customWidth="1"/>
    <col min="6155" max="6155" width="1.42578125" style="10" bestFit="1" customWidth="1"/>
    <col min="6156" max="6156" width="16" style="10" bestFit="1" customWidth="1"/>
    <col min="6157" max="6157" width="1.42578125" style="10" bestFit="1" customWidth="1"/>
    <col min="6158" max="6158" width="12.28515625" style="10" bestFit="1" customWidth="1"/>
    <col min="6159" max="6399" width="9.140625" style="10"/>
    <col min="6400" max="6400" width="2.42578125" style="10" bestFit="1" customWidth="1"/>
    <col min="6401" max="6404" width="0" style="10" hidden="1" customWidth="1"/>
    <col min="6405" max="6405" width="3" style="10" bestFit="1" customWidth="1"/>
    <col min="6406" max="6406" width="3.42578125" style="10" bestFit="1" customWidth="1"/>
    <col min="6407" max="6407" width="4.7109375" style="10" bestFit="1" customWidth="1"/>
    <col min="6408" max="6408" width="24.5703125" style="10" bestFit="1" customWidth="1"/>
    <col min="6409" max="6409" width="0" style="10" hidden="1" customWidth="1"/>
    <col min="6410" max="6410" width="22.7109375" style="10" bestFit="1" customWidth="1"/>
    <col min="6411" max="6411" width="1.42578125" style="10" bestFit="1" customWidth="1"/>
    <col min="6412" max="6412" width="16" style="10" bestFit="1" customWidth="1"/>
    <col min="6413" max="6413" width="1.42578125" style="10" bestFit="1" customWidth="1"/>
    <col min="6414" max="6414" width="12.28515625" style="10" bestFit="1" customWidth="1"/>
    <col min="6415" max="6655" width="9.140625" style="10"/>
    <col min="6656" max="6656" width="2.42578125" style="10" bestFit="1" customWidth="1"/>
    <col min="6657" max="6660" width="0" style="10" hidden="1" customWidth="1"/>
    <col min="6661" max="6661" width="3" style="10" bestFit="1" customWidth="1"/>
    <col min="6662" max="6662" width="3.42578125" style="10" bestFit="1" customWidth="1"/>
    <col min="6663" max="6663" width="4.7109375" style="10" bestFit="1" customWidth="1"/>
    <col min="6664" max="6664" width="24.5703125" style="10" bestFit="1" customWidth="1"/>
    <col min="6665" max="6665" width="0" style="10" hidden="1" customWidth="1"/>
    <col min="6666" max="6666" width="22.7109375" style="10" bestFit="1" customWidth="1"/>
    <col min="6667" max="6667" width="1.42578125" style="10" bestFit="1" customWidth="1"/>
    <col min="6668" max="6668" width="16" style="10" bestFit="1" customWidth="1"/>
    <col min="6669" max="6669" width="1.42578125" style="10" bestFit="1" customWidth="1"/>
    <col min="6670" max="6670" width="12.28515625" style="10" bestFit="1" customWidth="1"/>
    <col min="6671" max="6911" width="9.140625" style="10"/>
    <col min="6912" max="6912" width="2.42578125" style="10" bestFit="1" customWidth="1"/>
    <col min="6913" max="6916" width="0" style="10" hidden="1" customWidth="1"/>
    <col min="6917" max="6917" width="3" style="10" bestFit="1" customWidth="1"/>
    <col min="6918" max="6918" width="3.42578125" style="10" bestFit="1" customWidth="1"/>
    <col min="6919" max="6919" width="4.7109375" style="10" bestFit="1" customWidth="1"/>
    <col min="6920" max="6920" width="24.5703125" style="10" bestFit="1" customWidth="1"/>
    <col min="6921" max="6921" width="0" style="10" hidden="1" customWidth="1"/>
    <col min="6922" max="6922" width="22.7109375" style="10" bestFit="1" customWidth="1"/>
    <col min="6923" max="6923" width="1.42578125" style="10" bestFit="1" customWidth="1"/>
    <col min="6924" max="6924" width="16" style="10" bestFit="1" customWidth="1"/>
    <col min="6925" max="6925" width="1.42578125" style="10" bestFit="1" customWidth="1"/>
    <col min="6926" max="6926" width="12.28515625" style="10" bestFit="1" customWidth="1"/>
    <col min="6927" max="7167" width="9.140625" style="10"/>
    <col min="7168" max="7168" width="2.42578125" style="10" bestFit="1" customWidth="1"/>
    <col min="7169" max="7172" width="0" style="10" hidden="1" customWidth="1"/>
    <col min="7173" max="7173" width="3" style="10" bestFit="1" customWidth="1"/>
    <col min="7174" max="7174" width="3.42578125" style="10" bestFit="1" customWidth="1"/>
    <col min="7175" max="7175" width="4.7109375" style="10" bestFit="1" customWidth="1"/>
    <col min="7176" max="7176" width="24.5703125" style="10" bestFit="1" customWidth="1"/>
    <col min="7177" max="7177" width="0" style="10" hidden="1" customWidth="1"/>
    <col min="7178" max="7178" width="22.7109375" style="10" bestFit="1" customWidth="1"/>
    <col min="7179" max="7179" width="1.42578125" style="10" bestFit="1" customWidth="1"/>
    <col min="7180" max="7180" width="16" style="10" bestFit="1" customWidth="1"/>
    <col min="7181" max="7181" width="1.42578125" style="10" bestFit="1" customWidth="1"/>
    <col min="7182" max="7182" width="12.28515625" style="10" bestFit="1" customWidth="1"/>
    <col min="7183" max="7423" width="9.140625" style="10"/>
    <col min="7424" max="7424" width="2.42578125" style="10" bestFit="1" customWidth="1"/>
    <col min="7425" max="7428" width="0" style="10" hidden="1" customWidth="1"/>
    <col min="7429" max="7429" width="3" style="10" bestFit="1" customWidth="1"/>
    <col min="7430" max="7430" width="3.42578125" style="10" bestFit="1" customWidth="1"/>
    <col min="7431" max="7431" width="4.7109375" style="10" bestFit="1" customWidth="1"/>
    <col min="7432" max="7432" width="24.5703125" style="10" bestFit="1" customWidth="1"/>
    <col min="7433" max="7433" width="0" style="10" hidden="1" customWidth="1"/>
    <col min="7434" max="7434" width="22.7109375" style="10" bestFit="1" customWidth="1"/>
    <col min="7435" max="7435" width="1.42578125" style="10" bestFit="1" customWidth="1"/>
    <col min="7436" max="7436" width="16" style="10" bestFit="1" customWidth="1"/>
    <col min="7437" max="7437" width="1.42578125" style="10" bestFit="1" customWidth="1"/>
    <col min="7438" max="7438" width="12.28515625" style="10" bestFit="1" customWidth="1"/>
    <col min="7439" max="7679" width="9.140625" style="10"/>
    <col min="7680" max="7680" width="2.42578125" style="10" bestFit="1" customWidth="1"/>
    <col min="7681" max="7684" width="0" style="10" hidden="1" customWidth="1"/>
    <col min="7685" max="7685" width="3" style="10" bestFit="1" customWidth="1"/>
    <col min="7686" max="7686" width="3.42578125" style="10" bestFit="1" customWidth="1"/>
    <col min="7687" max="7687" width="4.7109375" style="10" bestFit="1" customWidth="1"/>
    <col min="7688" max="7688" width="24.5703125" style="10" bestFit="1" customWidth="1"/>
    <col min="7689" max="7689" width="0" style="10" hidden="1" customWidth="1"/>
    <col min="7690" max="7690" width="22.7109375" style="10" bestFit="1" customWidth="1"/>
    <col min="7691" max="7691" width="1.42578125" style="10" bestFit="1" customWidth="1"/>
    <col min="7692" max="7692" width="16" style="10" bestFit="1" customWidth="1"/>
    <col min="7693" max="7693" width="1.42578125" style="10" bestFit="1" customWidth="1"/>
    <col min="7694" max="7694" width="12.28515625" style="10" bestFit="1" customWidth="1"/>
    <col min="7695" max="7935" width="9.140625" style="10"/>
    <col min="7936" max="7936" width="2.42578125" style="10" bestFit="1" customWidth="1"/>
    <col min="7937" max="7940" width="0" style="10" hidden="1" customWidth="1"/>
    <col min="7941" max="7941" width="3" style="10" bestFit="1" customWidth="1"/>
    <col min="7942" max="7942" width="3.42578125" style="10" bestFit="1" customWidth="1"/>
    <col min="7943" max="7943" width="4.7109375" style="10" bestFit="1" customWidth="1"/>
    <col min="7944" max="7944" width="24.5703125" style="10" bestFit="1" customWidth="1"/>
    <col min="7945" max="7945" width="0" style="10" hidden="1" customWidth="1"/>
    <col min="7946" max="7946" width="22.7109375" style="10" bestFit="1" customWidth="1"/>
    <col min="7947" max="7947" width="1.42578125" style="10" bestFit="1" customWidth="1"/>
    <col min="7948" max="7948" width="16" style="10" bestFit="1" customWidth="1"/>
    <col min="7949" max="7949" width="1.42578125" style="10" bestFit="1" customWidth="1"/>
    <col min="7950" max="7950" width="12.28515625" style="10" bestFit="1" customWidth="1"/>
    <col min="7951" max="8191" width="9.140625" style="10"/>
    <col min="8192" max="8192" width="2.42578125" style="10" bestFit="1" customWidth="1"/>
    <col min="8193" max="8196" width="0" style="10" hidden="1" customWidth="1"/>
    <col min="8197" max="8197" width="3" style="10" bestFit="1" customWidth="1"/>
    <col min="8198" max="8198" width="3.42578125" style="10" bestFit="1" customWidth="1"/>
    <col min="8199" max="8199" width="4.7109375" style="10" bestFit="1" customWidth="1"/>
    <col min="8200" max="8200" width="24.5703125" style="10" bestFit="1" customWidth="1"/>
    <col min="8201" max="8201" width="0" style="10" hidden="1" customWidth="1"/>
    <col min="8202" max="8202" width="22.7109375" style="10" bestFit="1" customWidth="1"/>
    <col min="8203" max="8203" width="1.42578125" style="10" bestFit="1" customWidth="1"/>
    <col min="8204" max="8204" width="16" style="10" bestFit="1" customWidth="1"/>
    <col min="8205" max="8205" width="1.42578125" style="10" bestFit="1" customWidth="1"/>
    <col min="8206" max="8206" width="12.28515625" style="10" bestFit="1" customWidth="1"/>
    <col min="8207" max="8447" width="9.140625" style="10"/>
    <col min="8448" max="8448" width="2.42578125" style="10" bestFit="1" customWidth="1"/>
    <col min="8449" max="8452" width="0" style="10" hidden="1" customWidth="1"/>
    <col min="8453" max="8453" width="3" style="10" bestFit="1" customWidth="1"/>
    <col min="8454" max="8454" width="3.42578125" style="10" bestFit="1" customWidth="1"/>
    <col min="8455" max="8455" width="4.7109375" style="10" bestFit="1" customWidth="1"/>
    <col min="8456" max="8456" width="24.5703125" style="10" bestFit="1" customWidth="1"/>
    <col min="8457" max="8457" width="0" style="10" hidden="1" customWidth="1"/>
    <col min="8458" max="8458" width="22.7109375" style="10" bestFit="1" customWidth="1"/>
    <col min="8459" max="8459" width="1.42578125" style="10" bestFit="1" customWidth="1"/>
    <col min="8460" max="8460" width="16" style="10" bestFit="1" customWidth="1"/>
    <col min="8461" max="8461" width="1.42578125" style="10" bestFit="1" customWidth="1"/>
    <col min="8462" max="8462" width="12.28515625" style="10" bestFit="1" customWidth="1"/>
    <col min="8463" max="8703" width="9.140625" style="10"/>
    <col min="8704" max="8704" width="2.42578125" style="10" bestFit="1" customWidth="1"/>
    <col min="8705" max="8708" width="0" style="10" hidden="1" customWidth="1"/>
    <col min="8709" max="8709" width="3" style="10" bestFit="1" customWidth="1"/>
    <col min="8710" max="8710" width="3.42578125" style="10" bestFit="1" customWidth="1"/>
    <col min="8711" max="8711" width="4.7109375" style="10" bestFit="1" customWidth="1"/>
    <col min="8712" max="8712" width="24.5703125" style="10" bestFit="1" customWidth="1"/>
    <col min="8713" max="8713" width="0" style="10" hidden="1" customWidth="1"/>
    <col min="8714" max="8714" width="22.7109375" style="10" bestFit="1" customWidth="1"/>
    <col min="8715" max="8715" width="1.42578125" style="10" bestFit="1" customWidth="1"/>
    <col min="8716" max="8716" width="16" style="10" bestFit="1" customWidth="1"/>
    <col min="8717" max="8717" width="1.42578125" style="10" bestFit="1" customWidth="1"/>
    <col min="8718" max="8718" width="12.28515625" style="10" bestFit="1" customWidth="1"/>
    <col min="8719" max="8959" width="9.140625" style="10"/>
    <col min="8960" max="8960" width="2.42578125" style="10" bestFit="1" customWidth="1"/>
    <col min="8961" max="8964" width="0" style="10" hidden="1" customWidth="1"/>
    <col min="8965" max="8965" width="3" style="10" bestFit="1" customWidth="1"/>
    <col min="8966" max="8966" width="3.42578125" style="10" bestFit="1" customWidth="1"/>
    <col min="8967" max="8967" width="4.7109375" style="10" bestFit="1" customWidth="1"/>
    <col min="8968" max="8968" width="24.5703125" style="10" bestFit="1" customWidth="1"/>
    <col min="8969" max="8969" width="0" style="10" hidden="1" customWidth="1"/>
    <col min="8970" max="8970" width="22.7109375" style="10" bestFit="1" customWidth="1"/>
    <col min="8971" max="8971" width="1.42578125" style="10" bestFit="1" customWidth="1"/>
    <col min="8972" max="8972" width="16" style="10" bestFit="1" customWidth="1"/>
    <col min="8973" max="8973" width="1.42578125" style="10" bestFit="1" customWidth="1"/>
    <col min="8974" max="8974" width="12.28515625" style="10" bestFit="1" customWidth="1"/>
    <col min="8975" max="9215" width="9.140625" style="10"/>
    <col min="9216" max="9216" width="2.42578125" style="10" bestFit="1" customWidth="1"/>
    <col min="9217" max="9220" width="0" style="10" hidden="1" customWidth="1"/>
    <col min="9221" max="9221" width="3" style="10" bestFit="1" customWidth="1"/>
    <col min="9222" max="9222" width="3.42578125" style="10" bestFit="1" customWidth="1"/>
    <col min="9223" max="9223" width="4.7109375" style="10" bestFit="1" customWidth="1"/>
    <col min="9224" max="9224" width="24.5703125" style="10" bestFit="1" customWidth="1"/>
    <col min="9225" max="9225" width="0" style="10" hidden="1" customWidth="1"/>
    <col min="9226" max="9226" width="22.7109375" style="10" bestFit="1" customWidth="1"/>
    <col min="9227" max="9227" width="1.42578125" style="10" bestFit="1" customWidth="1"/>
    <col min="9228" max="9228" width="16" style="10" bestFit="1" customWidth="1"/>
    <col min="9229" max="9229" width="1.42578125" style="10" bestFit="1" customWidth="1"/>
    <col min="9230" max="9230" width="12.28515625" style="10" bestFit="1" customWidth="1"/>
    <col min="9231" max="9471" width="9.140625" style="10"/>
    <col min="9472" max="9472" width="2.42578125" style="10" bestFit="1" customWidth="1"/>
    <col min="9473" max="9476" width="0" style="10" hidden="1" customWidth="1"/>
    <col min="9477" max="9477" width="3" style="10" bestFit="1" customWidth="1"/>
    <col min="9478" max="9478" width="3.42578125" style="10" bestFit="1" customWidth="1"/>
    <col min="9479" max="9479" width="4.7109375" style="10" bestFit="1" customWidth="1"/>
    <col min="9480" max="9480" width="24.5703125" style="10" bestFit="1" customWidth="1"/>
    <col min="9481" max="9481" width="0" style="10" hidden="1" customWidth="1"/>
    <col min="9482" max="9482" width="22.7109375" style="10" bestFit="1" customWidth="1"/>
    <col min="9483" max="9483" width="1.42578125" style="10" bestFit="1" customWidth="1"/>
    <col min="9484" max="9484" width="16" style="10" bestFit="1" customWidth="1"/>
    <col min="9485" max="9485" width="1.42578125" style="10" bestFit="1" customWidth="1"/>
    <col min="9486" max="9486" width="12.28515625" style="10" bestFit="1" customWidth="1"/>
    <col min="9487" max="9727" width="9.140625" style="10"/>
    <col min="9728" max="9728" width="2.42578125" style="10" bestFit="1" customWidth="1"/>
    <col min="9729" max="9732" width="0" style="10" hidden="1" customWidth="1"/>
    <col min="9733" max="9733" width="3" style="10" bestFit="1" customWidth="1"/>
    <col min="9734" max="9734" width="3.42578125" style="10" bestFit="1" customWidth="1"/>
    <col min="9735" max="9735" width="4.7109375" style="10" bestFit="1" customWidth="1"/>
    <col min="9736" max="9736" width="24.5703125" style="10" bestFit="1" customWidth="1"/>
    <col min="9737" max="9737" width="0" style="10" hidden="1" customWidth="1"/>
    <col min="9738" max="9738" width="22.7109375" style="10" bestFit="1" customWidth="1"/>
    <col min="9739" max="9739" width="1.42578125" style="10" bestFit="1" customWidth="1"/>
    <col min="9740" max="9740" width="16" style="10" bestFit="1" customWidth="1"/>
    <col min="9741" max="9741" width="1.42578125" style="10" bestFit="1" customWidth="1"/>
    <col min="9742" max="9742" width="12.28515625" style="10" bestFit="1" customWidth="1"/>
    <col min="9743" max="9983" width="9.140625" style="10"/>
    <col min="9984" max="9984" width="2.42578125" style="10" bestFit="1" customWidth="1"/>
    <col min="9985" max="9988" width="0" style="10" hidden="1" customWidth="1"/>
    <col min="9989" max="9989" width="3" style="10" bestFit="1" customWidth="1"/>
    <col min="9990" max="9990" width="3.42578125" style="10" bestFit="1" customWidth="1"/>
    <col min="9991" max="9991" width="4.7109375" style="10" bestFit="1" customWidth="1"/>
    <col min="9992" max="9992" width="24.5703125" style="10" bestFit="1" customWidth="1"/>
    <col min="9993" max="9993" width="0" style="10" hidden="1" customWidth="1"/>
    <col min="9994" max="9994" width="22.7109375" style="10" bestFit="1" customWidth="1"/>
    <col min="9995" max="9995" width="1.42578125" style="10" bestFit="1" customWidth="1"/>
    <col min="9996" max="9996" width="16" style="10" bestFit="1" customWidth="1"/>
    <col min="9997" max="9997" width="1.42578125" style="10" bestFit="1" customWidth="1"/>
    <col min="9998" max="9998" width="12.28515625" style="10" bestFit="1" customWidth="1"/>
    <col min="9999" max="10239" width="9.140625" style="10"/>
    <col min="10240" max="10240" width="2.42578125" style="10" bestFit="1" customWidth="1"/>
    <col min="10241" max="10244" width="0" style="10" hidden="1" customWidth="1"/>
    <col min="10245" max="10245" width="3" style="10" bestFit="1" customWidth="1"/>
    <col min="10246" max="10246" width="3.42578125" style="10" bestFit="1" customWidth="1"/>
    <col min="10247" max="10247" width="4.7109375" style="10" bestFit="1" customWidth="1"/>
    <col min="10248" max="10248" width="24.5703125" style="10" bestFit="1" customWidth="1"/>
    <col min="10249" max="10249" width="0" style="10" hidden="1" customWidth="1"/>
    <col min="10250" max="10250" width="22.7109375" style="10" bestFit="1" customWidth="1"/>
    <col min="10251" max="10251" width="1.42578125" style="10" bestFit="1" customWidth="1"/>
    <col min="10252" max="10252" width="16" style="10" bestFit="1" customWidth="1"/>
    <col min="10253" max="10253" width="1.42578125" style="10" bestFit="1" customWidth="1"/>
    <col min="10254" max="10254" width="12.28515625" style="10" bestFit="1" customWidth="1"/>
    <col min="10255" max="10495" width="9.140625" style="10"/>
    <col min="10496" max="10496" width="2.42578125" style="10" bestFit="1" customWidth="1"/>
    <col min="10497" max="10500" width="0" style="10" hidden="1" customWidth="1"/>
    <col min="10501" max="10501" width="3" style="10" bestFit="1" customWidth="1"/>
    <col min="10502" max="10502" width="3.42578125" style="10" bestFit="1" customWidth="1"/>
    <col min="10503" max="10503" width="4.7109375" style="10" bestFit="1" customWidth="1"/>
    <col min="10504" max="10504" width="24.5703125" style="10" bestFit="1" customWidth="1"/>
    <col min="10505" max="10505" width="0" style="10" hidden="1" customWidth="1"/>
    <col min="10506" max="10506" width="22.7109375" style="10" bestFit="1" customWidth="1"/>
    <col min="10507" max="10507" width="1.42578125" style="10" bestFit="1" customWidth="1"/>
    <col min="10508" max="10508" width="16" style="10" bestFit="1" customWidth="1"/>
    <col min="10509" max="10509" width="1.42578125" style="10" bestFit="1" customWidth="1"/>
    <col min="10510" max="10510" width="12.28515625" style="10" bestFit="1" customWidth="1"/>
    <col min="10511" max="10751" width="9.140625" style="10"/>
    <col min="10752" max="10752" width="2.42578125" style="10" bestFit="1" customWidth="1"/>
    <col min="10753" max="10756" width="0" style="10" hidden="1" customWidth="1"/>
    <col min="10757" max="10757" width="3" style="10" bestFit="1" customWidth="1"/>
    <col min="10758" max="10758" width="3.42578125" style="10" bestFit="1" customWidth="1"/>
    <col min="10759" max="10759" width="4.7109375" style="10" bestFit="1" customWidth="1"/>
    <col min="10760" max="10760" width="24.5703125" style="10" bestFit="1" customWidth="1"/>
    <col min="10761" max="10761" width="0" style="10" hidden="1" customWidth="1"/>
    <col min="10762" max="10762" width="22.7109375" style="10" bestFit="1" customWidth="1"/>
    <col min="10763" max="10763" width="1.42578125" style="10" bestFit="1" customWidth="1"/>
    <col min="10764" max="10764" width="16" style="10" bestFit="1" customWidth="1"/>
    <col min="10765" max="10765" width="1.42578125" style="10" bestFit="1" customWidth="1"/>
    <col min="10766" max="10766" width="12.28515625" style="10" bestFit="1" customWidth="1"/>
    <col min="10767" max="11007" width="9.140625" style="10"/>
    <col min="11008" max="11008" width="2.42578125" style="10" bestFit="1" customWidth="1"/>
    <col min="11009" max="11012" width="0" style="10" hidden="1" customWidth="1"/>
    <col min="11013" max="11013" width="3" style="10" bestFit="1" customWidth="1"/>
    <col min="11014" max="11014" width="3.42578125" style="10" bestFit="1" customWidth="1"/>
    <col min="11015" max="11015" width="4.7109375" style="10" bestFit="1" customWidth="1"/>
    <col min="11016" max="11016" width="24.5703125" style="10" bestFit="1" customWidth="1"/>
    <col min="11017" max="11017" width="0" style="10" hidden="1" customWidth="1"/>
    <col min="11018" max="11018" width="22.7109375" style="10" bestFit="1" customWidth="1"/>
    <col min="11019" max="11019" width="1.42578125" style="10" bestFit="1" customWidth="1"/>
    <col min="11020" max="11020" width="16" style="10" bestFit="1" customWidth="1"/>
    <col min="11021" max="11021" width="1.42578125" style="10" bestFit="1" customWidth="1"/>
    <col min="11022" max="11022" width="12.28515625" style="10" bestFit="1" customWidth="1"/>
    <col min="11023" max="11263" width="9.140625" style="10"/>
    <col min="11264" max="11264" width="2.42578125" style="10" bestFit="1" customWidth="1"/>
    <col min="11265" max="11268" width="0" style="10" hidden="1" customWidth="1"/>
    <col min="11269" max="11269" width="3" style="10" bestFit="1" customWidth="1"/>
    <col min="11270" max="11270" width="3.42578125" style="10" bestFit="1" customWidth="1"/>
    <col min="11271" max="11271" width="4.7109375" style="10" bestFit="1" customWidth="1"/>
    <col min="11272" max="11272" width="24.5703125" style="10" bestFit="1" customWidth="1"/>
    <col min="11273" max="11273" width="0" style="10" hidden="1" customWidth="1"/>
    <col min="11274" max="11274" width="22.7109375" style="10" bestFit="1" customWidth="1"/>
    <col min="11275" max="11275" width="1.42578125" style="10" bestFit="1" customWidth="1"/>
    <col min="11276" max="11276" width="16" style="10" bestFit="1" customWidth="1"/>
    <col min="11277" max="11277" width="1.42578125" style="10" bestFit="1" customWidth="1"/>
    <col min="11278" max="11278" width="12.28515625" style="10" bestFit="1" customWidth="1"/>
    <col min="11279" max="11519" width="9.140625" style="10"/>
    <col min="11520" max="11520" width="2.42578125" style="10" bestFit="1" customWidth="1"/>
    <col min="11521" max="11524" width="0" style="10" hidden="1" customWidth="1"/>
    <col min="11525" max="11525" width="3" style="10" bestFit="1" customWidth="1"/>
    <col min="11526" max="11526" width="3.42578125" style="10" bestFit="1" customWidth="1"/>
    <col min="11527" max="11527" width="4.7109375" style="10" bestFit="1" customWidth="1"/>
    <col min="11528" max="11528" width="24.5703125" style="10" bestFit="1" customWidth="1"/>
    <col min="11529" max="11529" width="0" style="10" hidden="1" customWidth="1"/>
    <col min="11530" max="11530" width="22.7109375" style="10" bestFit="1" customWidth="1"/>
    <col min="11531" max="11531" width="1.42578125" style="10" bestFit="1" customWidth="1"/>
    <col min="11532" max="11532" width="16" style="10" bestFit="1" customWidth="1"/>
    <col min="11533" max="11533" width="1.42578125" style="10" bestFit="1" customWidth="1"/>
    <col min="11534" max="11534" width="12.28515625" style="10" bestFit="1" customWidth="1"/>
    <col min="11535" max="11775" width="9.140625" style="10"/>
    <col min="11776" max="11776" width="2.42578125" style="10" bestFit="1" customWidth="1"/>
    <col min="11777" max="11780" width="0" style="10" hidden="1" customWidth="1"/>
    <col min="11781" max="11781" width="3" style="10" bestFit="1" customWidth="1"/>
    <col min="11782" max="11782" width="3.42578125" style="10" bestFit="1" customWidth="1"/>
    <col min="11783" max="11783" width="4.7109375" style="10" bestFit="1" customWidth="1"/>
    <col min="11784" max="11784" width="24.5703125" style="10" bestFit="1" customWidth="1"/>
    <col min="11785" max="11785" width="0" style="10" hidden="1" customWidth="1"/>
    <col min="11786" max="11786" width="22.7109375" style="10" bestFit="1" customWidth="1"/>
    <col min="11787" max="11787" width="1.42578125" style="10" bestFit="1" customWidth="1"/>
    <col min="11788" max="11788" width="16" style="10" bestFit="1" customWidth="1"/>
    <col min="11789" max="11789" width="1.42578125" style="10" bestFit="1" customWidth="1"/>
    <col min="11790" max="11790" width="12.28515625" style="10" bestFit="1" customWidth="1"/>
    <col min="11791" max="12031" width="9.140625" style="10"/>
    <col min="12032" max="12032" width="2.42578125" style="10" bestFit="1" customWidth="1"/>
    <col min="12033" max="12036" width="0" style="10" hidden="1" customWidth="1"/>
    <col min="12037" max="12037" width="3" style="10" bestFit="1" customWidth="1"/>
    <col min="12038" max="12038" width="3.42578125" style="10" bestFit="1" customWidth="1"/>
    <col min="12039" max="12039" width="4.7109375" style="10" bestFit="1" customWidth="1"/>
    <col min="12040" max="12040" width="24.5703125" style="10" bestFit="1" customWidth="1"/>
    <col min="12041" max="12041" width="0" style="10" hidden="1" customWidth="1"/>
    <col min="12042" max="12042" width="22.7109375" style="10" bestFit="1" customWidth="1"/>
    <col min="12043" max="12043" width="1.42578125" style="10" bestFit="1" customWidth="1"/>
    <col min="12044" max="12044" width="16" style="10" bestFit="1" customWidth="1"/>
    <col min="12045" max="12045" width="1.42578125" style="10" bestFit="1" customWidth="1"/>
    <col min="12046" max="12046" width="12.28515625" style="10" bestFit="1" customWidth="1"/>
    <col min="12047" max="12287" width="9.140625" style="10"/>
    <col min="12288" max="12288" width="2.42578125" style="10" bestFit="1" customWidth="1"/>
    <col min="12289" max="12292" width="0" style="10" hidden="1" customWidth="1"/>
    <col min="12293" max="12293" width="3" style="10" bestFit="1" customWidth="1"/>
    <col min="12294" max="12294" width="3.42578125" style="10" bestFit="1" customWidth="1"/>
    <col min="12295" max="12295" width="4.7109375" style="10" bestFit="1" customWidth="1"/>
    <col min="12296" max="12296" width="24.5703125" style="10" bestFit="1" customWidth="1"/>
    <col min="12297" max="12297" width="0" style="10" hidden="1" customWidth="1"/>
    <col min="12298" max="12298" width="22.7109375" style="10" bestFit="1" customWidth="1"/>
    <col min="12299" max="12299" width="1.42578125" style="10" bestFit="1" customWidth="1"/>
    <col min="12300" max="12300" width="16" style="10" bestFit="1" customWidth="1"/>
    <col min="12301" max="12301" width="1.42578125" style="10" bestFit="1" customWidth="1"/>
    <col min="12302" max="12302" width="12.28515625" style="10" bestFit="1" customWidth="1"/>
    <col min="12303" max="12543" width="9.140625" style="10"/>
    <col min="12544" max="12544" width="2.42578125" style="10" bestFit="1" customWidth="1"/>
    <col min="12545" max="12548" width="0" style="10" hidden="1" customWidth="1"/>
    <col min="12549" max="12549" width="3" style="10" bestFit="1" customWidth="1"/>
    <col min="12550" max="12550" width="3.42578125" style="10" bestFit="1" customWidth="1"/>
    <col min="12551" max="12551" width="4.7109375" style="10" bestFit="1" customWidth="1"/>
    <col min="12552" max="12552" width="24.5703125" style="10" bestFit="1" customWidth="1"/>
    <col min="12553" max="12553" width="0" style="10" hidden="1" customWidth="1"/>
    <col min="12554" max="12554" width="22.7109375" style="10" bestFit="1" customWidth="1"/>
    <col min="12555" max="12555" width="1.42578125" style="10" bestFit="1" customWidth="1"/>
    <col min="12556" max="12556" width="16" style="10" bestFit="1" customWidth="1"/>
    <col min="12557" max="12557" width="1.42578125" style="10" bestFit="1" customWidth="1"/>
    <col min="12558" max="12558" width="12.28515625" style="10" bestFit="1" customWidth="1"/>
    <col min="12559" max="12799" width="9.140625" style="10"/>
    <col min="12800" max="12800" width="2.42578125" style="10" bestFit="1" customWidth="1"/>
    <col min="12801" max="12804" width="0" style="10" hidden="1" customWidth="1"/>
    <col min="12805" max="12805" width="3" style="10" bestFit="1" customWidth="1"/>
    <col min="12806" max="12806" width="3.42578125" style="10" bestFit="1" customWidth="1"/>
    <col min="12807" max="12807" width="4.7109375" style="10" bestFit="1" customWidth="1"/>
    <col min="12808" max="12808" width="24.5703125" style="10" bestFit="1" customWidth="1"/>
    <col min="12809" max="12809" width="0" style="10" hidden="1" customWidth="1"/>
    <col min="12810" max="12810" width="22.7109375" style="10" bestFit="1" customWidth="1"/>
    <col min="12811" max="12811" width="1.42578125" style="10" bestFit="1" customWidth="1"/>
    <col min="12812" max="12812" width="16" style="10" bestFit="1" customWidth="1"/>
    <col min="12813" max="12813" width="1.42578125" style="10" bestFit="1" customWidth="1"/>
    <col min="12814" max="12814" width="12.28515625" style="10" bestFit="1" customWidth="1"/>
    <col min="12815" max="13055" width="9.140625" style="10"/>
    <col min="13056" max="13056" width="2.42578125" style="10" bestFit="1" customWidth="1"/>
    <col min="13057" max="13060" width="0" style="10" hidden="1" customWidth="1"/>
    <col min="13061" max="13061" width="3" style="10" bestFit="1" customWidth="1"/>
    <col min="13062" max="13062" width="3.42578125" style="10" bestFit="1" customWidth="1"/>
    <col min="13063" max="13063" width="4.7109375" style="10" bestFit="1" customWidth="1"/>
    <col min="13064" max="13064" width="24.5703125" style="10" bestFit="1" customWidth="1"/>
    <col min="13065" max="13065" width="0" style="10" hidden="1" customWidth="1"/>
    <col min="13066" max="13066" width="22.7109375" style="10" bestFit="1" customWidth="1"/>
    <col min="13067" max="13067" width="1.42578125" style="10" bestFit="1" customWidth="1"/>
    <col min="13068" max="13068" width="16" style="10" bestFit="1" customWidth="1"/>
    <col min="13069" max="13069" width="1.42578125" style="10" bestFit="1" customWidth="1"/>
    <col min="13070" max="13070" width="12.28515625" style="10" bestFit="1" customWidth="1"/>
    <col min="13071" max="13311" width="9.140625" style="10"/>
    <col min="13312" max="13312" width="2.42578125" style="10" bestFit="1" customWidth="1"/>
    <col min="13313" max="13316" width="0" style="10" hidden="1" customWidth="1"/>
    <col min="13317" max="13317" width="3" style="10" bestFit="1" customWidth="1"/>
    <col min="13318" max="13318" width="3.42578125" style="10" bestFit="1" customWidth="1"/>
    <col min="13319" max="13319" width="4.7109375" style="10" bestFit="1" customWidth="1"/>
    <col min="13320" max="13320" width="24.5703125" style="10" bestFit="1" customWidth="1"/>
    <col min="13321" max="13321" width="0" style="10" hidden="1" customWidth="1"/>
    <col min="13322" max="13322" width="22.7109375" style="10" bestFit="1" customWidth="1"/>
    <col min="13323" max="13323" width="1.42578125" style="10" bestFit="1" customWidth="1"/>
    <col min="13324" max="13324" width="16" style="10" bestFit="1" customWidth="1"/>
    <col min="13325" max="13325" width="1.42578125" style="10" bestFit="1" customWidth="1"/>
    <col min="13326" max="13326" width="12.28515625" style="10" bestFit="1" customWidth="1"/>
    <col min="13327" max="13567" width="9.140625" style="10"/>
    <col min="13568" max="13568" width="2.42578125" style="10" bestFit="1" customWidth="1"/>
    <col min="13569" max="13572" width="0" style="10" hidden="1" customWidth="1"/>
    <col min="13573" max="13573" width="3" style="10" bestFit="1" customWidth="1"/>
    <col min="13574" max="13574" width="3.42578125" style="10" bestFit="1" customWidth="1"/>
    <col min="13575" max="13575" width="4.7109375" style="10" bestFit="1" customWidth="1"/>
    <col min="13576" max="13576" width="24.5703125" style="10" bestFit="1" customWidth="1"/>
    <col min="13577" max="13577" width="0" style="10" hidden="1" customWidth="1"/>
    <col min="13578" max="13578" width="22.7109375" style="10" bestFit="1" customWidth="1"/>
    <col min="13579" max="13579" width="1.42578125" style="10" bestFit="1" customWidth="1"/>
    <col min="13580" max="13580" width="16" style="10" bestFit="1" customWidth="1"/>
    <col min="13581" max="13581" width="1.42578125" style="10" bestFit="1" customWidth="1"/>
    <col min="13582" max="13582" width="12.28515625" style="10" bestFit="1" customWidth="1"/>
    <col min="13583" max="13823" width="9.140625" style="10"/>
    <col min="13824" max="13824" width="2.42578125" style="10" bestFit="1" customWidth="1"/>
    <col min="13825" max="13828" width="0" style="10" hidden="1" customWidth="1"/>
    <col min="13829" max="13829" width="3" style="10" bestFit="1" customWidth="1"/>
    <col min="13830" max="13830" width="3.42578125" style="10" bestFit="1" customWidth="1"/>
    <col min="13831" max="13831" width="4.7109375" style="10" bestFit="1" customWidth="1"/>
    <col min="13832" max="13832" width="24.5703125" style="10" bestFit="1" customWidth="1"/>
    <col min="13833" max="13833" width="0" style="10" hidden="1" customWidth="1"/>
    <col min="13834" max="13834" width="22.7109375" style="10" bestFit="1" customWidth="1"/>
    <col min="13835" max="13835" width="1.42578125" style="10" bestFit="1" customWidth="1"/>
    <col min="13836" max="13836" width="16" style="10" bestFit="1" customWidth="1"/>
    <col min="13837" max="13837" width="1.42578125" style="10" bestFit="1" customWidth="1"/>
    <col min="13838" max="13838" width="12.28515625" style="10" bestFit="1" customWidth="1"/>
    <col min="13839" max="14079" width="9.140625" style="10"/>
    <col min="14080" max="14080" width="2.42578125" style="10" bestFit="1" customWidth="1"/>
    <col min="14081" max="14084" width="0" style="10" hidden="1" customWidth="1"/>
    <col min="14085" max="14085" width="3" style="10" bestFit="1" customWidth="1"/>
    <col min="14086" max="14086" width="3.42578125" style="10" bestFit="1" customWidth="1"/>
    <col min="14087" max="14087" width="4.7109375" style="10" bestFit="1" customWidth="1"/>
    <col min="14088" max="14088" width="24.5703125" style="10" bestFit="1" customWidth="1"/>
    <col min="14089" max="14089" width="0" style="10" hidden="1" customWidth="1"/>
    <col min="14090" max="14090" width="22.7109375" style="10" bestFit="1" customWidth="1"/>
    <col min="14091" max="14091" width="1.42578125" style="10" bestFit="1" customWidth="1"/>
    <col min="14092" max="14092" width="16" style="10" bestFit="1" customWidth="1"/>
    <col min="14093" max="14093" width="1.42578125" style="10" bestFit="1" customWidth="1"/>
    <col min="14094" max="14094" width="12.28515625" style="10" bestFit="1" customWidth="1"/>
    <col min="14095" max="14335" width="9.140625" style="10"/>
    <col min="14336" max="14336" width="2.42578125" style="10" bestFit="1" customWidth="1"/>
    <col min="14337" max="14340" width="0" style="10" hidden="1" customWidth="1"/>
    <col min="14341" max="14341" width="3" style="10" bestFit="1" customWidth="1"/>
    <col min="14342" max="14342" width="3.42578125" style="10" bestFit="1" customWidth="1"/>
    <col min="14343" max="14343" width="4.7109375" style="10" bestFit="1" customWidth="1"/>
    <col min="14344" max="14344" width="24.5703125" style="10" bestFit="1" customWidth="1"/>
    <col min="14345" max="14345" width="0" style="10" hidden="1" customWidth="1"/>
    <col min="14346" max="14346" width="22.7109375" style="10" bestFit="1" customWidth="1"/>
    <col min="14347" max="14347" width="1.42578125" style="10" bestFit="1" customWidth="1"/>
    <col min="14348" max="14348" width="16" style="10" bestFit="1" customWidth="1"/>
    <col min="14349" max="14349" width="1.42578125" style="10" bestFit="1" customWidth="1"/>
    <col min="14350" max="14350" width="12.28515625" style="10" bestFit="1" customWidth="1"/>
    <col min="14351" max="14591" width="9.140625" style="10"/>
    <col min="14592" max="14592" width="2.42578125" style="10" bestFit="1" customWidth="1"/>
    <col min="14593" max="14596" width="0" style="10" hidden="1" customWidth="1"/>
    <col min="14597" max="14597" width="3" style="10" bestFit="1" customWidth="1"/>
    <col min="14598" max="14598" width="3.42578125" style="10" bestFit="1" customWidth="1"/>
    <col min="14599" max="14599" width="4.7109375" style="10" bestFit="1" customWidth="1"/>
    <col min="14600" max="14600" width="24.5703125" style="10" bestFit="1" customWidth="1"/>
    <col min="14601" max="14601" width="0" style="10" hidden="1" customWidth="1"/>
    <col min="14602" max="14602" width="22.7109375" style="10" bestFit="1" customWidth="1"/>
    <col min="14603" max="14603" width="1.42578125" style="10" bestFit="1" customWidth="1"/>
    <col min="14604" max="14604" width="16" style="10" bestFit="1" customWidth="1"/>
    <col min="14605" max="14605" width="1.42578125" style="10" bestFit="1" customWidth="1"/>
    <col min="14606" max="14606" width="12.28515625" style="10" bestFit="1" customWidth="1"/>
    <col min="14607" max="14847" width="9.140625" style="10"/>
    <col min="14848" max="14848" width="2.42578125" style="10" bestFit="1" customWidth="1"/>
    <col min="14849" max="14852" width="0" style="10" hidden="1" customWidth="1"/>
    <col min="14853" max="14853" width="3" style="10" bestFit="1" customWidth="1"/>
    <col min="14854" max="14854" width="3.42578125" style="10" bestFit="1" customWidth="1"/>
    <col min="14855" max="14855" width="4.7109375" style="10" bestFit="1" customWidth="1"/>
    <col min="14856" max="14856" width="24.5703125" style="10" bestFit="1" customWidth="1"/>
    <col min="14857" max="14857" width="0" style="10" hidden="1" customWidth="1"/>
    <col min="14858" max="14858" width="22.7109375" style="10" bestFit="1" customWidth="1"/>
    <col min="14859" max="14859" width="1.42578125" style="10" bestFit="1" customWidth="1"/>
    <col min="14860" max="14860" width="16" style="10" bestFit="1" customWidth="1"/>
    <col min="14861" max="14861" width="1.42578125" style="10" bestFit="1" customWidth="1"/>
    <col min="14862" max="14862" width="12.28515625" style="10" bestFit="1" customWidth="1"/>
    <col min="14863" max="15103" width="9.140625" style="10"/>
    <col min="15104" max="15104" width="2.42578125" style="10" bestFit="1" customWidth="1"/>
    <col min="15105" max="15108" width="0" style="10" hidden="1" customWidth="1"/>
    <col min="15109" max="15109" width="3" style="10" bestFit="1" customWidth="1"/>
    <col min="15110" max="15110" width="3.42578125" style="10" bestFit="1" customWidth="1"/>
    <col min="15111" max="15111" width="4.7109375" style="10" bestFit="1" customWidth="1"/>
    <col min="15112" max="15112" width="24.5703125" style="10" bestFit="1" customWidth="1"/>
    <col min="15113" max="15113" width="0" style="10" hidden="1" customWidth="1"/>
    <col min="15114" max="15114" width="22.7109375" style="10" bestFit="1" customWidth="1"/>
    <col min="15115" max="15115" width="1.42578125" style="10" bestFit="1" customWidth="1"/>
    <col min="15116" max="15116" width="16" style="10" bestFit="1" customWidth="1"/>
    <col min="15117" max="15117" width="1.42578125" style="10" bestFit="1" customWidth="1"/>
    <col min="15118" max="15118" width="12.28515625" style="10" bestFit="1" customWidth="1"/>
    <col min="15119" max="15359" width="9.140625" style="10"/>
    <col min="15360" max="15360" width="2.42578125" style="10" bestFit="1" customWidth="1"/>
    <col min="15361" max="15364" width="0" style="10" hidden="1" customWidth="1"/>
    <col min="15365" max="15365" width="3" style="10" bestFit="1" customWidth="1"/>
    <col min="15366" max="15366" width="3.42578125" style="10" bestFit="1" customWidth="1"/>
    <col min="15367" max="15367" width="4.7109375" style="10" bestFit="1" customWidth="1"/>
    <col min="15368" max="15368" width="24.5703125" style="10" bestFit="1" customWidth="1"/>
    <col min="15369" max="15369" width="0" style="10" hidden="1" customWidth="1"/>
    <col min="15370" max="15370" width="22.7109375" style="10" bestFit="1" customWidth="1"/>
    <col min="15371" max="15371" width="1.42578125" style="10" bestFit="1" customWidth="1"/>
    <col min="15372" max="15372" width="16" style="10" bestFit="1" customWidth="1"/>
    <col min="15373" max="15373" width="1.42578125" style="10" bestFit="1" customWidth="1"/>
    <col min="15374" max="15374" width="12.28515625" style="10" bestFit="1" customWidth="1"/>
    <col min="15375" max="15615" width="9.140625" style="10"/>
    <col min="15616" max="15616" width="2.42578125" style="10" bestFit="1" customWidth="1"/>
    <col min="15617" max="15620" width="0" style="10" hidden="1" customWidth="1"/>
    <col min="15621" max="15621" width="3" style="10" bestFit="1" customWidth="1"/>
    <col min="15622" max="15622" width="3.42578125" style="10" bestFit="1" customWidth="1"/>
    <col min="15623" max="15623" width="4.7109375" style="10" bestFit="1" customWidth="1"/>
    <col min="15624" max="15624" width="24.5703125" style="10" bestFit="1" customWidth="1"/>
    <col min="15625" max="15625" width="0" style="10" hidden="1" customWidth="1"/>
    <col min="15626" max="15626" width="22.7109375" style="10" bestFit="1" customWidth="1"/>
    <col min="15627" max="15627" width="1.42578125" style="10" bestFit="1" customWidth="1"/>
    <col min="15628" max="15628" width="16" style="10" bestFit="1" customWidth="1"/>
    <col min="15629" max="15629" width="1.42578125" style="10" bestFit="1" customWidth="1"/>
    <col min="15630" max="15630" width="12.28515625" style="10" bestFit="1" customWidth="1"/>
    <col min="15631" max="15871" width="9.140625" style="10"/>
    <col min="15872" max="15872" width="2.42578125" style="10" bestFit="1" customWidth="1"/>
    <col min="15873" max="15876" width="0" style="10" hidden="1" customWidth="1"/>
    <col min="15877" max="15877" width="3" style="10" bestFit="1" customWidth="1"/>
    <col min="15878" max="15878" width="3.42578125" style="10" bestFit="1" customWidth="1"/>
    <col min="15879" max="15879" width="4.7109375" style="10" bestFit="1" customWidth="1"/>
    <col min="15880" max="15880" width="24.5703125" style="10" bestFit="1" customWidth="1"/>
    <col min="15881" max="15881" width="0" style="10" hidden="1" customWidth="1"/>
    <col min="15882" max="15882" width="22.7109375" style="10" bestFit="1" customWidth="1"/>
    <col min="15883" max="15883" width="1.42578125" style="10" bestFit="1" customWidth="1"/>
    <col min="15884" max="15884" width="16" style="10" bestFit="1" customWidth="1"/>
    <col min="15885" max="15885" width="1.42578125" style="10" bestFit="1" customWidth="1"/>
    <col min="15886" max="15886" width="12.28515625" style="10" bestFit="1" customWidth="1"/>
    <col min="15887" max="16127" width="9.140625" style="10"/>
    <col min="16128" max="16128" width="2.42578125" style="10" bestFit="1" customWidth="1"/>
    <col min="16129" max="16132" width="0" style="10" hidden="1" customWidth="1"/>
    <col min="16133" max="16133" width="3" style="10" bestFit="1" customWidth="1"/>
    <col min="16134" max="16134" width="3.42578125" style="10" bestFit="1" customWidth="1"/>
    <col min="16135" max="16135" width="4.7109375" style="10" bestFit="1" customWidth="1"/>
    <col min="16136" max="16136" width="24.5703125" style="10" bestFit="1" customWidth="1"/>
    <col min="16137" max="16137" width="0" style="10" hidden="1" customWidth="1"/>
    <col min="16138" max="16138" width="22.7109375" style="10" bestFit="1" customWidth="1"/>
    <col min="16139" max="16139" width="1.42578125" style="10" bestFit="1" customWidth="1"/>
    <col min="16140" max="16140" width="16" style="10" bestFit="1" customWidth="1"/>
    <col min="16141" max="16141" width="1.42578125" style="10" bestFit="1" customWidth="1"/>
    <col min="16142" max="16142" width="12.28515625" style="10" bestFit="1" customWidth="1"/>
    <col min="16143" max="16384" width="9.140625" style="10"/>
  </cols>
  <sheetData>
    <row r="1" spans="1:17" s="5" customFormat="1" ht="20.25">
      <c r="A1" s="1" t="str">
        <f>[1]Setup!B3 &amp; ", " &amp; [1]Setup!B4 &amp; ", " &amp; [1]Setup!B6 &amp; ", " &amp; [1]Setup!B8 &amp; "-" &amp; [1]Setup!B9</f>
        <v>ΕΦΟΑ, 2ο Ε2 2014, ΑΕΤ ΝΙΚΗ ΠΑΤΡΩΝ, 11-16 Απρ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tr">
        <f>[1]Setup!$B$7</f>
        <v>A14</v>
      </c>
      <c r="O1" s="4"/>
      <c r="P1" s="4"/>
      <c r="Q1" s="4"/>
    </row>
    <row r="2" spans="1:17">
      <c r="A2" s="6"/>
      <c r="B2" s="7">
        <f>[1]Setup!B15</f>
        <v>17</v>
      </c>
      <c r="C2" s="7"/>
      <c r="D2" s="7"/>
      <c r="E2" s="7"/>
      <c r="F2" s="8"/>
      <c r="G2" s="8" t="str">
        <f>"p"&amp;VLOOKUP([1]Setup!$B$5,[1]tmp!$J$3:$P$9,2,FALSE)</f>
        <v>p1</v>
      </c>
      <c r="H2" s="9"/>
      <c r="I2" s="9"/>
      <c r="J2" s="9"/>
      <c r="K2" s="8"/>
      <c r="L2" s="8" t="str">
        <f>"p"&amp;VLOOKUP([1]Setup!$B$5,[1]tmp!$J$3:$P$9,3,FALSE)</f>
        <v>p2</v>
      </c>
      <c r="M2" s="9"/>
      <c r="N2" s="8" t="str">
        <f>"p"&amp;VLOOKUP([1]Setup!$B$5,[1]tmp!$J$3:$P$9,4,FALSE)</f>
        <v>p2</v>
      </c>
    </row>
    <row r="3" spans="1:17">
      <c r="A3" s="11"/>
      <c r="B3" s="12"/>
      <c r="C3" s="12"/>
      <c r="D3" s="12"/>
      <c r="E3" s="12"/>
      <c r="F3" s="11"/>
      <c r="G3" s="13"/>
      <c r="H3" s="14">
        <v>32</v>
      </c>
      <c r="I3" s="14"/>
      <c r="J3" s="14"/>
      <c r="K3" s="15"/>
      <c r="L3" s="16">
        <v>16</v>
      </c>
      <c r="M3" s="15"/>
      <c r="N3" s="16">
        <v>8</v>
      </c>
    </row>
    <row r="4" spans="1:17" s="23" customFormat="1">
      <c r="A4" s="17" t="s">
        <v>0</v>
      </c>
      <c r="B4" s="18"/>
      <c r="C4" s="19" t="s">
        <v>1</v>
      </c>
      <c r="D4" s="19" t="s">
        <v>2</v>
      </c>
      <c r="E4" s="19" t="s">
        <v>3</v>
      </c>
      <c r="F4" s="17" t="s">
        <v>4</v>
      </c>
      <c r="G4" s="17" t="s">
        <v>5</v>
      </c>
      <c r="H4" s="20" t="s">
        <v>6</v>
      </c>
      <c r="I4" s="21" t="s">
        <v>7</v>
      </c>
      <c r="J4" s="20" t="s">
        <v>8</v>
      </c>
      <c r="K4" s="22"/>
      <c r="M4" s="24"/>
    </row>
    <row r="5" spans="1:17" ht="12.75">
      <c r="A5" s="25">
        <v>1</v>
      </c>
      <c r="B5" s="26"/>
      <c r="C5" s="27"/>
      <c r="D5" s="26"/>
      <c r="E5" s="26">
        <v>0</v>
      </c>
      <c r="F5" s="28">
        <v>1</v>
      </c>
      <c r="G5" s="28">
        <f>IF([1]Setup!$B$23="#",0,IF(F5&gt;0,VLOOKUP(F5,'[1]AL QD'!$A$3:$H$34,3,FALSE),0))</f>
        <v>28575</v>
      </c>
      <c r="H5" s="29" t="str">
        <f>IF($G5&gt;0,VLOOKUP(G5,'[1]AL QD'!$C$3:$H$34,2,FALSE),0)</f>
        <v>ΨΑΡΙΑΔΗΣ ΜΙΧΑΛΗΣ</v>
      </c>
      <c r="I5" s="30" t="str">
        <f>IF(NOT(G5&gt;0),"", IF(ISERROR(FIND("-",H5)), LEFT(H5,FIND(" ",H5)-1),  IF(FIND("-",H5)&gt;FIND(" ",H5),LEFT(H5,FIND(" ",H5)-1),   LEFT(H5,FIND("-",H5)-1)    )))</f>
        <v>ΨΑΡΙΑΔΗΣ</v>
      </c>
      <c r="J5" s="31" t="str">
        <f>IF($G5&gt;0,VLOOKUP($G5,'[1]AL QD'!$C$3:$E$34,3,FALSE),"")</f>
        <v>Ο.Α.ΑΙΓΙΑΛΕΙΑΣ</v>
      </c>
      <c r="K5" s="32">
        <v>1</v>
      </c>
      <c r="L5" s="33" t="str">
        <f>UPPER(IF($A$2="R",IF(OR(K5=1,K5="a"),G5,IF(OR(K5=2,K5="b"),G6,"")),IF(OR(K5=1,K5="1"),I5,IF(OR(K5=2,K5="b"),I6,""))))</f>
        <v>ΨΑΡΙΑΔΗΣ</v>
      </c>
      <c r="M5" s="34"/>
      <c r="N5" s="35"/>
    </row>
    <row r="6" spans="1:17" ht="12.75">
      <c r="A6" s="36">
        <v>2</v>
      </c>
      <c r="B6" s="37">
        <f>IF(E6=0,17-D6,0)</f>
        <v>0</v>
      </c>
      <c r="C6" s="38">
        <v>1</v>
      </c>
      <c r="D6" s="37">
        <f>E6</f>
        <v>1</v>
      </c>
      <c r="E6" s="37">
        <f>IF($B$2&gt;=C6,1,0)</f>
        <v>1</v>
      </c>
      <c r="F6" s="36" t="str">
        <f>IF($B$2&gt;=C6,"-",VLOOKUP($B6,[1]Setup!$H$15:$I$30,2,FALSE))</f>
        <v>-</v>
      </c>
      <c r="G6" s="36">
        <f>IF([1]Setup!$B$23="#",0,IF(NOT(F6="-"),VLOOKUP(F6,'[1]AL QD'!$A$3:$H$34,3,FALSE),0))</f>
        <v>0</v>
      </c>
      <c r="H6" s="39" t="str">
        <f>IF($G6&gt;0,VLOOKUP($G6,'[1]AL QD'!$C$3:$E$34,2,FALSE),"bye")</f>
        <v>bye</v>
      </c>
      <c r="I6" s="35" t="str">
        <f t="shared" ref="I6:I36" si="0">IF(NOT(G6&gt;0),"", IF(ISERROR(FIND("-",H6)), LEFT(H6,FIND(" ",H6)-1),  IF(FIND("-",H6)&gt;FIND(" ",H6),LEFT(H6,FIND(" ",H6)-1),   LEFT(H6,FIND("-",H6)-1)    )))</f>
        <v/>
      </c>
      <c r="J6" s="40" t="str">
        <f>IF($G6&gt;0,VLOOKUP($G6,'[1]AL QD'!$C$3:$E$34,3,FALSE),"")</f>
        <v/>
      </c>
      <c r="K6" s="41"/>
      <c r="L6" s="42"/>
      <c r="M6" s="32">
        <v>1</v>
      </c>
      <c r="N6" s="33" t="str">
        <f>UPPER(IF($A$2="R",IF(OR(M6=1,M6="a"),L5,IF(OR(M6=2,M6="b"),L7,"")),IF(OR(M6=1,M6="a"),L5,IF(OR(M6=2,M6="b"),L7,""))))</f>
        <v>ΨΑΡΙΑΔΗΣ</v>
      </c>
    </row>
    <row r="7" spans="1:17" ht="12.75">
      <c r="A7" s="36">
        <v>3</v>
      </c>
      <c r="B7" s="37">
        <f>IF(E7=0,18-D7,0)</f>
        <v>0</v>
      </c>
      <c r="C7" s="38">
        <f>[1]Setup!G4</f>
        <v>0</v>
      </c>
      <c r="D7" s="37">
        <f t="shared" ref="D7:D36" si="1">D6+E7</f>
        <v>2</v>
      </c>
      <c r="E7" s="37">
        <f>IF($B$2&gt;=C7,1,0)</f>
        <v>1</v>
      </c>
      <c r="F7" s="36" t="str">
        <f>IF($B$2&gt;=C7,"-",VLOOKUP($B7,[1]Setup!$H$15:$I$30,2,FALSE))</f>
        <v>-</v>
      </c>
      <c r="G7" s="36">
        <f>IF([1]Setup!$B$23="#",0,IF(NOT(F7="-"),VLOOKUP(F7,'[1]AL QD'!$A$3:$H$34,3,FALSE),0))</f>
        <v>0</v>
      </c>
      <c r="H7" s="39" t="str">
        <f>IF($G7&gt;0,VLOOKUP(G7,'[1]AL QD'!$C$3:$E$34,2,FALSE),"bye")</f>
        <v>bye</v>
      </c>
      <c r="I7" s="35" t="str">
        <f t="shared" si="0"/>
        <v/>
      </c>
      <c r="J7" s="40" t="str">
        <f>IF($G7&gt;0,VLOOKUP($G7,'[1]AL QD'!$C$3:$E$34,3,FALSE),"")</f>
        <v/>
      </c>
      <c r="K7" s="43">
        <v>2</v>
      </c>
      <c r="L7" s="33" t="str">
        <f>UPPER(IF($A$2="R",IF(OR(K7=1,K7="a"),G7,IF(OR(K7=2,K7="b"),G8,"")),IF(OR(K7=1,K7="a"),I7,IF(OR(K7=2,K7="b"),I8,""))))</f>
        <v/>
      </c>
      <c r="M7" s="44"/>
      <c r="N7" s="45"/>
    </row>
    <row r="8" spans="1:17" ht="12.75">
      <c r="A8" s="46">
        <v>4</v>
      </c>
      <c r="B8" s="47"/>
      <c r="C8" s="48">
        <v>17</v>
      </c>
      <c r="D8" s="47">
        <f t="shared" si="1"/>
        <v>3</v>
      </c>
      <c r="E8" s="47">
        <f>IF($B$2&gt;=C8,1,0)</f>
        <v>1</v>
      </c>
      <c r="F8" s="46">
        <f>[1]Setup!G4</f>
        <v>0</v>
      </c>
      <c r="G8" s="46">
        <f>IF([1]Setup!$B$23="#",0,IF(F8&gt;0,VLOOKUP(F8,'[1]AL QD'!$A$3:$E$34,3,FALSE),0))</f>
        <v>0</v>
      </c>
      <c r="H8" s="49" t="str">
        <f>IF(G8&gt;0,VLOOKUP(G8,'[1]AL QD'!$C$3:$E$34,2,FALSE),"bye")</f>
        <v>bye</v>
      </c>
      <c r="I8" s="35" t="str">
        <f t="shared" si="0"/>
        <v/>
      </c>
      <c r="J8" s="50" t="str">
        <f>IF($G8&gt;0,VLOOKUP($G8,'[1]AL QD'!$C$3:$E$34,3,FALSE),"")</f>
        <v/>
      </c>
      <c r="K8" s="41"/>
      <c r="L8" s="51"/>
      <c r="M8" s="34"/>
      <c r="N8" s="52"/>
    </row>
    <row r="9" spans="1:17" ht="12.75">
      <c r="A9" s="36">
        <v>5</v>
      </c>
      <c r="B9" s="37"/>
      <c r="C9" s="53"/>
      <c r="D9" s="37">
        <f t="shared" si="1"/>
        <v>3</v>
      </c>
      <c r="E9" s="37">
        <v>0</v>
      </c>
      <c r="F9" s="28">
        <v>2</v>
      </c>
      <c r="G9" s="28">
        <f>IF([1]Setup!$B$23="#",0,IF(F9&gt;0,VLOOKUP(F9,'[1]AL QD'!$A$3:$H$34,3,FALSE),0))</f>
        <v>30089</v>
      </c>
      <c r="H9" s="29" t="str">
        <f>IF($G9&gt;0,VLOOKUP(G9,'[1]AL QD'!$C$3:$H$34,2,FALSE),0)</f>
        <v>ΦΟΥΝΤΗΣ ΚΩΝΣΤΑΝΤΙΝΟΣ</v>
      </c>
      <c r="I9" s="30" t="str">
        <f t="shared" si="0"/>
        <v>ΦΟΥΝΤΗΣ</v>
      </c>
      <c r="J9" s="54" t="str">
        <f>IF($G9&gt;0,VLOOKUP($G9,'[1]AL QD'!$C$3:$E$34,3,FALSE),"")</f>
        <v>Α.Ο.Α.ΧΑΪΔΑΡΙΟΥ</v>
      </c>
      <c r="K9" s="55">
        <v>1</v>
      </c>
      <c r="L9" s="33" t="str">
        <f>UPPER(IF($A$2="R",IF(OR(K9=1,K9="a"),G9,IF(OR(K9=2,K9="b"),G10,"")),IF(OR(K9=1,K9="a"),I9,IF(OR(K9=2,K9="b"),I10,""))))</f>
        <v>ΦΟΥΝΤΗΣ</v>
      </c>
      <c r="M9" s="34"/>
      <c r="N9" s="52"/>
    </row>
    <row r="10" spans="1:17" ht="12.75">
      <c r="A10" s="36">
        <v>6</v>
      </c>
      <c r="B10" s="37">
        <f>IF(E10=0,19-D10,0)</f>
        <v>0</v>
      </c>
      <c r="C10" s="38">
        <v>2</v>
      </c>
      <c r="D10" s="37">
        <f t="shared" si="1"/>
        <v>4</v>
      </c>
      <c r="E10" s="37">
        <f>IF($B$2&gt;=C10,1,0)</f>
        <v>1</v>
      </c>
      <c r="F10" s="36" t="str">
        <f>IF($B$2&gt;=C10,"-",VLOOKUP($B10,[1]Setup!$H$15:$I$30,2,FALSE))</f>
        <v>-</v>
      </c>
      <c r="G10" s="36">
        <f>IF([1]Setup!$B$23="#",0,IF(NOT(F10="-"),VLOOKUP(F10,'[1]AL QD'!$A$3:$E$34,3,FALSE),0))</f>
        <v>0</v>
      </c>
      <c r="H10" s="39" t="str">
        <f>IF($G10&gt;0,VLOOKUP($G10,'[1]AL QD'!$C$3:$E$34,2,FALSE),"bye")</f>
        <v>bye</v>
      </c>
      <c r="I10" s="35" t="str">
        <f t="shared" si="0"/>
        <v/>
      </c>
      <c r="J10" s="40" t="str">
        <f>IF($G10&gt;0,VLOOKUP($G10,'[1]AL QD'!$C$3:$E$34,3,FALSE),"")</f>
        <v/>
      </c>
      <c r="K10" s="41"/>
      <c r="L10" s="42"/>
      <c r="M10" s="32">
        <v>1</v>
      </c>
      <c r="N10" s="33" t="str">
        <f>UPPER(IF($A$2="R",IF(OR(M10=1,M10="a"),L9,IF(OR(M10=2,M10="b"),L11,"")),IF(OR(M10=1,M10="a"),L9,IF(OR(M10=2,M10="b"),L11,""))))</f>
        <v>ΦΟΥΝΤΗΣ</v>
      </c>
    </row>
    <row r="11" spans="1:17" ht="12.75">
      <c r="A11" s="36">
        <v>7</v>
      </c>
      <c r="B11" s="37">
        <f>IF(E11=0,20-D11,0)</f>
        <v>0</v>
      </c>
      <c r="C11" s="38">
        <f>[1]Setup!G5</f>
        <v>10</v>
      </c>
      <c r="D11" s="37">
        <f t="shared" si="1"/>
        <v>5</v>
      </c>
      <c r="E11" s="37">
        <f>IF($B$2&gt;=C11,1,0)</f>
        <v>1</v>
      </c>
      <c r="F11" s="36" t="str">
        <f>IF($B$2&gt;=C11,"-",VLOOKUP($B11,[1]Setup!$H$15:$I$30,2,FALSE))</f>
        <v>-</v>
      </c>
      <c r="G11" s="36">
        <f>IF([1]Setup!$B$23="#",0,IF(NOT(F11="-"),VLOOKUP(F11,'[1]AL QD'!$A$3:$E$34,3,FALSE),0))</f>
        <v>0</v>
      </c>
      <c r="H11" s="39" t="str">
        <f>IF($G11&gt;0,VLOOKUP($G11,'[1]AL QD'!$C$3:$E$34,2,FALSE),"bye")</f>
        <v>bye</v>
      </c>
      <c r="I11" s="35" t="str">
        <f t="shared" si="0"/>
        <v/>
      </c>
      <c r="J11" s="40" t="str">
        <f>IF($G11&gt;0,VLOOKUP($G11,'[1]AL QD'!$C$3:$E$34,3,FALSE),"")</f>
        <v/>
      </c>
      <c r="K11" s="43">
        <v>2</v>
      </c>
      <c r="L11" s="33" t="str">
        <f>UPPER(IF($A$2="R",IF(OR(K11=1,K11="a"),G11,IF(OR(K11=2,K11="b"),G12,"")),IF(OR(K11=1,K11="a"),I11,IF(OR(K11=2,K11="b"),I12,""))))</f>
        <v>ΔΟΞΙΑΔΗΣ</v>
      </c>
      <c r="M11" s="44"/>
      <c r="N11" s="45" t="s">
        <v>9</v>
      </c>
    </row>
    <row r="12" spans="1:17" ht="12.75">
      <c r="A12" s="46">
        <v>8</v>
      </c>
      <c r="B12" s="47"/>
      <c r="C12" s="48">
        <v>18</v>
      </c>
      <c r="D12" s="47">
        <f t="shared" si="1"/>
        <v>5</v>
      </c>
      <c r="E12" s="47">
        <f>IF($B$2&gt;=C12,1,0)</f>
        <v>0</v>
      </c>
      <c r="F12" s="46">
        <f>[1]Setup!G5</f>
        <v>10</v>
      </c>
      <c r="G12" s="46">
        <f>IF([1]Setup!$B$23="#",0,IF(F12&gt;0,VLOOKUP(F12,'[1]AL QD'!$A$3:$E$34,3,FALSE),0))</f>
        <v>32589</v>
      </c>
      <c r="H12" s="49" t="str">
        <f>IF(G12&gt;0,VLOOKUP(G12,'[1]AL QD'!$C$3:$E$34,2,FALSE),"bye")</f>
        <v>ΔΟΞΙΑΔΗΣ ΓΕΩΡΓΙΟΣ</v>
      </c>
      <c r="I12" s="35" t="str">
        <f t="shared" si="0"/>
        <v>ΔΟΞΙΑΔΗΣ</v>
      </c>
      <c r="J12" s="50" t="str">
        <f>IF($G12&gt;0,VLOOKUP($G12,'[1]AL QD'!$C$3:$E$34,3,FALSE),"")</f>
        <v>ΠΕΥΚΗ Γ.ΚΑΛΟΒΕΛΩΝΗΣ</v>
      </c>
      <c r="K12" s="41"/>
      <c r="L12" s="45"/>
      <c r="N12" s="52"/>
    </row>
    <row r="13" spans="1:17" ht="12.75">
      <c r="A13" s="36">
        <v>9</v>
      </c>
      <c r="B13" s="37"/>
      <c r="C13" s="53"/>
      <c r="D13" s="37">
        <f t="shared" si="1"/>
        <v>5</v>
      </c>
      <c r="E13" s="37">
        <v>0</v>
      </c>
      <c r="F13" s="57">
        <v>3</v>
      </c>
      <c r="G13" s="28">
        <f>IF([1]Setup!$B$23="#",0,IF(F13&gt;0,VLOOKUP(F13,'[1]AL QD'!$A$3:$H$34,3,FALSE),0))</f>
        <v>30739</v>
      </c>
      <c r="H13" s="29" t="str">
        <f>IF($G13&gt;0,VLOOKUP(G13,'[1]AL QD'!$C$3:$H$34,2,FALSE),0)</f>
        <v>ΑΡΒΑΝΙΤΗΣ ΓΕΩΡΓΙΟΣ</v>
      </c>
      <c r="I13" s="30" t="str">
        <f t="shared" si="0"/>
        <v>ΑΡΒΑΝΙΤΗΣ</v>
      </c>
      <c r="J13" s="54" t="str">
        <f>IF($G13&gt;0,VLOOKUP($G13,'[1]AL QD'!$C$3:$E$34,3,FALSE),"")</f>
        <v>Ο.Α.ΑΙΓΙΑΛΕΙΑΣ</v>
      </c>
      <c r="K13" s="43">
        <v>1</v>
      </c>
      <c r="L13" s="33" t="str">
        <f>UPPER(IF($A$2="R",IF(OR(K13=1,K13="a"),G13,IF(OR(K13=2,K13="b"),G14,"")),IF(OR(K13=1,K13="a"),I13,IF(OR(K13=2,K13="b"),I14,""))))</f>
        <v>ΑΡΒΑΝΙΤΗΣ</v>
      </c>
      <c r="M13" s="34"/>
      <c r="N13" s="52"/>
    </row>
    <row r="14" spans="1:17" ht="12.75">
      <c r="A14" s="36">
        <v>10</v>
      </c>
      <c r="B14" s="37">
        <f>IF(E14=0,21-D14,0)</f>
        <v>0</v>
      </c>
      <c r="C14" s="38">
        <v>3</v>
      </c>
      <c r="D14" s="37">
        <f t="shared" si="1"/>
        <v>6</v>
      </c>
      <c r="E14" s="37">
        <f>IF($B$2&gt;=C14,1,0)</f>
        <v>1</v>
      </c>
      <c r="F14" s="36" t="str">
        <f>IF($B$2&gt;=C14,"-",VLOOKUP($B14,[1]Setup!$H$15:$I$30,2,FALSE))</f>
        <v>-</v>
      </c>
      <c r="G14" s="36">
        <f>IF([1]Setup!$B$23="#",0,IF(NOT(F14="-"),VLOOKUP(F14,'[1]AL QD'!$A$3:$E$34,3,FALSE),0))</f>
        <v>0</v>
      </c>
      <c r="H14" s="39" t="str">
        <f>IF($G14&gt;0,VLOOKUP($G14,'[1]AL QD'!$C$3:$E$34,2,FALSE),"bye")</f>
        <v>bye</v>
      </c>
      <c r="I14" s="35" t="str">
        <f t="shared" si="0"/>
        <v/>
      </c>
      <c r="J14" s="40" t="str">
        <f>IF($G14&gt;0,VLOOKUP($G14,'[1]AL QD'!$C$3:$E$34,3,FALSE),"")</f>
        <v/>
      </c>
      <c r="K14" s="41"/>
      <c r="L14" s="42"/>
      <c r="M14" s="32">
        <v>1</v>
      </c>
      <c r="N14" s="33" t="str">
        <f>UPPER(IF($A$2="R",IF(OR(M14=1,M14="a"),L13,IF(OR(M14=2,M14="b"),L15,"")),IF(OR(M14=1,M14="a"),L13,IF(OR(M14=2,M14="b"),L15,""))))</f>
        <v>ΑΡΒΑΝΙΤΗΣ</v>
      </c>
    </row>
    <row r="15" spans="1:17" ht="12.75">
      <c r="A15" s="36">
        <v>11</v>
      </c>
      <c r="B15" s="37">
        <f>IF(E15=0,22-D15,0)</f>
        <v>0</v>
      </c>
      <c r="C15" s="38">
        <f>[1]Setup!G6</f>
        <v>12</v>
      </c>
      <c r="D15" s="37">
        <f t="shared" si="1"/>
        <v>7</v>
      </c>
      <c r="E15" s="37">
        <f>IF($B$2&gt;=C15,1,0)</f>
        <v>1</v>
      </c>
      <c r="F15" s="36" t="str">
        <f>IF($B$2&gt;=C15,"-",VLOOKUP($B15,[1]Setup!$H$15:$I$30,2,FALSE))</f>
        <v>-</v>
      </c>
      <c r="G15" s="36">
        <f>IF([1]Setup!$B$23="#",0,IF(NOT(F15="-"),VLOOKUP(F15,'[1]AL QD'!$A$3:$E$34,3,FALSE),0))</f>
        <v>0</v>
      </c>
      <c r="H15" s="39" t="str">
        <f>IF(G15&gt;0,VLOOKUP(G15,'[1]AL QD'!$C$3:$E$34,2,FALSE),"bye")</f>
        <v>bye</v>
      </c>
      <c r="I15" s="35" t="str">
        <f t="shared" si="0"/>
        <v/>
      </c>
      <c r="J15" s="40" t="str">
        <f>IF($G15&gt;0,VLOOKUP($G15,'[1]AL QD'!$C$3:$E$34,3,FALSE),"")</f>
        <v/>
      </c>
      <c r="K15" s="43">
        <v>2</v>
      </c>
      <c r="L15" s="33" t="str">
        <f>UPPER(IF($A$2="R",IF(OR(K15=1,K15="a"),G15,IF(OR(K15=2,K15="b"),G16,"")),IF(OR(K15=1,K15="a"),I15,IF(OR(K15=2,K15="b"),I16,""))))</f>
        <v>ΖΑΠΑΝΤΗΣ</v>
      </c>
      <c r="M15" s="44"/>
      <c r="N15" s="45" t="s">
        <v>10</v>
      </c>
    </row>
    <row r="16" spans="1:17" ht="12.75">
      <c r="A16" s="46">
        <v>12</v>
      </c>
      <c r="B16" s="47"/>
      <c r="C16" s="48">
        <v>19</v>
      </c>
      <c r="D16" s="47">
        <f t="shared" si="1"/>
        <v>7</v>
      </c>
      <c r="E16" s="47">
        <f>IF($B$2&gt;=C16,1,0)</f>
        <v>0</v>
      </c>
      <c r="F16" s="46">
        <f>[1]Setup!G6</f>
        <v>12</v>
      </c>
      <c r="G16" s="46">
        <f>IF([1]Setup!$B$23="#",0,IF(F16&gt;0,VLOOKUP(F16,'[1]AL QD'!$A$3:$E$34,3,FALSE),0))</f>
        <v>33449</v>
      </c>
      <c r="H16" s="49" t="str">
        <f>IF(G16&gt;0,VLOOKUP(G16,'[1]AL QD'!$C$3:$E$34,2,FALSE),"bye")</f>
        <v>ΖΑΠΑΝΤΗΣ ΒΑΣΙΛΕΙΟΣ</v>
      </c>
      <c r="I16" s="58" t="str">
        <f t="shared" si="0"/>
        <v>ΖΑΠΑΝΤΗΣ</v>
      </c>
      <c r="J16" s="50" t="str">
        <f>IF($G16&gt;0,VLOOKUP($G16,'[1]AL QD'!$C$3:$E$34,3,FALSE),"")</f>
        <v>ΚΕΦΑΛΛΗΝΙΑΚΟΣ Ο.Α.</v>
      </c>
      <c r="K16" s="22"/>
      <c r="L16" s="45"/>
      <c r="M16" s="34"/>
      <c r="N16" s="52"/>
    </row>
    <row r="17" spans="1:14" ht="12.75">
      <c r="A17" s="36">
        <v>13</v>
      </c>
      <c r="B17" s="37"/>
      <c r="C17" s="53"/>
      <c r="D17" s="37">
        <f t="shared" si="1"/>
        <v>7</v>
      </c>
      <c r="E17" s="37">
        <v>0</v>
      </c>
      <c r="F17" s="57">
        <v>4</v>
      </c>
      <c r="G17" s="28">
        <f>IF([1]Setup!$B$23="#",0,IF(F17&gt;0,VLOOKUP(F17,'[1]AL QD'!$A$3:$H$34,3,FALSE),0))</f>
        <v>32100</v>
      </c>
      <c r="H17" s="29" t="str">
        <f>IF($G17&gt;0,VLOOKUP(G17,'[1]AL QD'!$C$3:$H$34,2,FALSE),0)</f>
        <v>ΣΠΗΛΙΩΤΟΠΟΥΛΟΣ ΠΑΝΑΓΙΩΤΗΣ</v>
      </c>
      <c r="I17" s="35" t="str">
        <f t="shared" si="0"/>
        <v>ΣΠΗΛΙΩΤΟΠΟΥΛΟΣ</v>
      </c>
      <c r="J17" s="54" t="str">
        <f>IF($G17&gt;0,VLOOKUP($G17,'[1]AL QD'!$C$3:$E$34,3,FALSE),"")</f>
        <v>Ο.Α.ΑΙΓΙΑΛΕΙΑΣ</v>
      </c>
      <c r="K17" s="43">
        <v>1</v>
      </c>
      <c r="L17" s="33" t="str">
        <f>UPPER(IF($A$2="R",IF(OR(K17=1,K17="a"),G17,IF(OR(K17=2,K17="b"),G18,"")),IF(OR(K17=1,K17="a"),I17,IF(OR(K17=2,K17="b"),I18,""))))</f>
        <v>ΣΠΗΛΙΩΤΟΠΟΥΛΟΣ</v>
      </c>
      <c r="M17" s="34"/>
      <c r="N17" s="52"/>
    </row>
    <row r="18" spans="1:14" ht="12.75">
      <c r="A18" s="36">
        <v>14</v>
      </c>
      <c r="B18" s="37">
        <f>IF(E18=0,23-D18,0)</f>
        <v>0</v>
      </c>
      <c r="C18" s="38">
        <v>4</v>
      </c>
      <c r="D18" s="37">
        <f t="shared" si="1"/>
        <v>8</v>
      </c>
      <c r="E18" s="37">
        <f>IF($B$2&gt;=C18,1,0)</f>
        <v>1</v>
      </c>
      <c r="F18" s="36" t="str">
        <f>IF($B$2&gt;=C18,"-",VLOOKUP($B18,[1]Setup!$H$15:$I$30,2,FALSE))</f>
        <v>-</v>
      </c>
      <c r="G18" s="36">
        <f>IF([1]Setup!$B$23="#",0,IF(NOT(F18="-"),VLOOKUP(F18,'[1]AL QD'!$A$3:$E$34,3,FALSE),0))</f>
        <v>0</v>
      </c>
      <c r="H18" s="39" t="str">
        <f>IF($G18&gt;0,VLOOKUP($G18,'[1]AL QD'!$C$3:$E$34,2,FALSE),"bye")</f>
        <v>bye</v>
      </c>
      <c r="I18" s="35" t="str">
        <f t="shared" si="0"/>
        <v/>
      </c>
      <c r="J18" s="40" t="str">
        <f>IF($G18&gt;0,VLOOKUP($G18,'[1]AL QD'!$C$3:$E$34,3,FALSE),"")</f>
        <v/>
      </c>
      <c r="K18" s="41"/>
      <c r="L18" s="42"/>
      <c r="M18" s="32">
        <v>2</v>
      </c>
      <c r="N18" s="33" t="str">
        <f>UPPER(IF($A$2="R",IF(OR(M18=1,M18="a"),L17,IF(OR(M18=2,M18="b"),L19,"")),IF(OR(M18=1,M18="a"),L17,IF(OR(M18=2,M18="b"),L19,""))))</f>
        <v>ΤΟΚΜΑΚΗΣ</v>
      </c>
    </row>
    <row r="19" spans="1:14" ht="12.75">
      <c r="A19" s="36">
        <v>15</v>
      </c>
      <c r="B19" s="37">
        <f>IF(E19=0,24-D19,0)</f>
        <v>0</v>
      </c>
      <c r="C19" s="38">
        <f>[1]Setup!G7</f>
        <v>13</v>
      </c>
      <c r="D19" s="37">
        <f t="shared" si="1"/>
        <v>9</v>
      </c>
      <c r="E19" s="37">
        <f>IF($B$2&gt;=C19,1,0)</f>
        <v>1</v>
      </c>
      <c r="F19" s="36" t="str">
        <f>IF($B$2&gt;=C19,"-",VLOOKUP($B19,[1]Setup!$H$15:$I$30,2,FALSE))</f>
        <v>-</v>
      </c>
      <c r="G19" s="36">
        <f>IF([1]Setup!$B$23="#",0,IF(NOT(F19="-"),VLOOKUP(F19,'[1]AL QD'!$A$3:$E$34,3,FALSE),0))</f>
        <v>0</v>
      </c>
      <c r="H19" s="39" t="str">
        <f>IF(G19&gt;0,VLOOKUP(G19,'[1]AL QD'!$C$3:$E$34,2,FALSE),"bye")</f>
        <v>bye</v>
      </c>
      <c r="I19" s="35" t="str">
        <f t="shared" si="0"/>
        <v/>
      </c>
      <c r="J19" s="40" t="str">
        <f>IF($G19&gt;0,VLOOKUP($G19,'[1]AL QD'!$C$3:$E$34,3,FALSE),"")</f>
        <v/>
      </c>
      <c r="K19" s="43">
        <v>2</v>
      </c>
      <c r="L19" s="33" t="str">
        <f>UPPER(IF($A$2="R",IF(OR(K19=1,K19="a"),G19,IF(OR(K19=2,K19="b"),G20,"")),IF(OR(K19=1,K19="a"),I19,IF(OR(K19=2,K19="b"),I20,""))))</f>
        <v>ΤΟΚΜΑΚΗΣ</v>
      </c>
      <c r="M19" s="44"/>
      <c r="N19" s="45" t="s">
        <v>11</v>
      </c>
    </row>
    <row r="20" spans="1:14" ht="12.75">
      <c r="A20" s="36">
        <v>16</v>
      </c>
      <c r="B20" s="37"/>
      <c r="C20" s="53">
        <v>20</v>
      </c>
      <c r="D20" s="37">
        <f t="shared" si="1"/>
        <v>9</v>
      </c>
      <c r="E20" s="47">
        <f>IF($B$2&gt;=C20,1,0)</f>
        <v>0</v>
      </c>
      <c r="F20" s="46">
        <f>[1]Setup!G7</f>
        <v>13</v>
      </c>
      <c r="G20" s="36">
        <f>IF([1]Setup!$B$23="#",0,IF(F20&gt;0,VLOOKUP(F20,'[1]AL QD'!$A$3:$E$34,3,FALSE),0))</f>
        <v>31327</v>
      </c>
      <c r="H20" s="39" t="str">
        <f>IF(G20&gt;0,VLOOKUP(G20,'[1]AL QD'!$C$3:$E$34,2,FALSE),"bye")</f>
        <v>ΤΟΚΜΑΚΗΣ ΗΛΙΑΣ</v>
      </c>
      <c r="I20" s="58" t="str">
        <f t="shared" si="0"/>
        <v>ΤΟΚΜΑΚΗΣ</v>
      </c>
      <c r="J20" s="40" t="str">
        <f>IF($G20&gt;0,VLOOKUP($G20,'[1]AL QD'!$C$3:$E$34,3,FALSE),"")</f>
        <v>Ο.Α.ΣΥΡΟΥ</v>
      </c>
      <c r="K20" s="41"/>
      <c r="L20" s="45"/>
      <c r="M20" s="34"/>
      <c r="N20" s="52"/>
    </row>
    <row r="21" spans="1:14" ht="12.75">
      <c r="A21" s="25">
        <v>17</v>
      </c>
      <c r="B21" s="26"/>
      <c r="C21" s="27"/>
      <c r="D21" s="26">
        <f t="shared" si="1"/>
        <v>9</v>
      </c>
      <c r="E21" s="26">
        <v>0</v>
      </c>
      <c r="F21" s="28">
        <v>5</v>
      </c>
      <c r="G21" s="28">
        <f>IF([1]Setup!$B$23="#",0,IF(F21&gt;0,VLOOKUP(F21,'[1]AL QD'!$A$3:$H$34,3,FALSE),0))</f>
        <v>30272</v>
      </c>
      <c r="H21" s="29" t="str">
        <f>IF($G21&gt;0,VLOOKUP(G21,'[1]AL QD'!$C$3:$H$34,2,FALSE),0)</f>
        <v>ΤΖΕΛΗΣ ΑΝΔΡΕΑΣ-ΜΑΡΙΟΣ</v>
      </c>
      <c r="I21" s="35" t="str">
        <f t="shared" si="0"/>
        <v>ΤΖΕΛΗΣ</v>
      </c>
      <c r="J21" s="54" t="str">
        <f>IF($G21&gt;0,VLOOKUP($G21,'[1]AL QD'!$C$3:$E$34,3,FALSE),"")</f>
        <v>ΑΚΑΔ.ΑΝΤΙΣΦ.ΙΩΑΝΝΙΝΩΝ</v>
      </c>
      <c r="K21" s="43">
        <v>1</v>
      </c>
      <c r="L21" s="33" t="str">
        <f>UPPER(IF($A$2="R",IF(OR(K21=1,K21="a"),G21,IF(OR(K21=2,K21="b"),G22,"")),IF(OR(K21=1,K21="a"),I21,IF(OR(K21=2,K21="b"),I22,""))))</f>
        <v>ΤΖΕΛΗΣ</v>
      </c>
      <c r="M21" s="34"/>
      <c r="N21" s="52"/>
    </row>
    <row r="22" spans="1:14" ht="12.75">
      <c r="A22" s="36">
        <v>18</v>
      </c>
      <c r="B22" s="37">
        <f>IF(E22=0,25-D22,0)</f>
        <v>0</v>
      </c>
      <c r="C22" s="38">
        <v>5</v>
      </c>
      <c r="D22" s="37">
        <f t="shared" si="1"/>
        <v>10</v>
      </c>
      <c r="E22" s="37">
        <f>IF($B$2&gt;=C22,1,0)</f>
        <v>1</v>
      </c>
      <c r="F22" s="36" t="str">
        <f>IF($B$2&gt;=C22,"-",VLOOKUP($B22,[1]Setup!$H$15:$I$30,2,FALSE))</f>
        <v>-</v>
      </c>
      <c r="G22" s="36">
        <f>IF([1]Setup!$B$23="#",0,IF(NOT(F22="-"),VLOOKUP(F22,'[1]AL QD'!$A$3:$E$34,3,FALSE),0))</f>
        <v>0</v>
      </c>
      <c r="H22" s="39" t="str">
        <f>IF($G22&gt;0,VLOOKUP($G22,'[1]AL QD'!$C$3:$E$34,2,FALSE),"bye")</f>
        <v>bye</v>
      </c>
      <c r="I22" s="35" t="str">
        <f t="shared" si="0"/>
        <v/>
      </c>
      <c r="J22" s="40" t="str">
        <f>IF($G22&gt;0,VLOOKUP($G22,'[1]AL QD'!$C$3:$E$34,3,FALSE),"")</f>
        <v/>
      </c>
      <c r="K22" s="41"/>
      <c r="L22" s="42"/>
      <c r="M22" s="32">
        <v>1</v>
      </c>
      <c r="N22" s="33" t="str">
        <f>UPPER(IF($A$2="R",IF(OR(M22=1,M22="a"),L21,IF(OR(M22=2,M22="b"),L23,"")),IF(OR(M22=1,M22="a"),L21,IF(OR(M22=2,M22="b"),L23,""))))</f>
        <v>ΤΖΕΛΗΣ</v>
      </c>
    </row>
    <row r="23" spans="1:14" ht="12.75">
      <c r="A23" s="36">
        <v>19</v>
      </c>
      <c r="B23" s="37">
        <f>IF(E23=0,26-D23,0)</f>
        <v>0</v>
      </c>
      <c r="C23" s="38">
        <f>[1]Setup!G8</f>
        <v>15</v>
      </c>
      <c r="D23" s="37">
        <f t="shared" si="1"/>
        <v>11</v>
      </c>
      <c r="E23" s="37">
        <f>IF($B$2&gt;=C23,1,0)</f>
        <v>1</v>
      </c>
      <c r="F23" s="36" t="str">
        <f>IF($B$2&gt;=C23,"-",VLOOKUP($B23,[1]Setup!$H$15:$I$30,2,FALSE))</f>
        <v>-</v>
      </c>
      <c r="G23" s="36">
        <f>IF([1]Setup!$B$23="#",0,IF(NOT(F23="-"),VLOOKUP(F23,'[1]AL QD'!$A$3:$E$34,3,FALSE),0))</f>
        <v>0</v>
      </c>
      <c r="H23" s="39" t="str">
        <f>IF(G23&gt;0,VLOOKUP(G23,'[1]AL QD'!$C$3:$E$34,2,FALSE),"bye")</f>
        <v>bye</v>
      </c>
      <c r="I23" s="35" t="str">
        <f t="shared" si="0"/>
        <v/>
      </c>
      <c r="J23" s="40" t="str">
        <f>IF($G23&gt;0,VLOOKUP($G23,'[1]AL QD'!$C$3:$E$34,3,FALSE),"")</f>
        <v/>
      </c>
      <c r="K23" s="43">
        <v>2</v>
      </c>
      <c r="L23" s="33" t="str">
        <f>UPPER(IF($A$2="R",IF(OR(K23=1,K23="a"),G23,IF(OR(K23=2,K23="b"),G24,"")),IF(OR(K23=1,K23="a"),I23,IF(OR(K23=2,K23="b"),I24,""))))</f>
        <v>ΠΑΠΑΓΕΩΡΓΙΟΥ</v>
      </c>
      <c r="M23" s="44"/>
      <c r="N23" s="45" t="s">
        <v>12</v>
      </c>
    </row>
    <row r="24" spans="1:14" ht="12.75">
      <c r="A24" s="46">
        <v>20</v>
      </c>
      <c r="B24" s="47"/>
      <c r="C24" s="48">
        <v>21</v>
      </c>
      <c r="D24" s="47">
        <f t="shared" si="1"/>
        <v>11</v>
      </c>
      <c r="E24" s="47">
        <f>IF($B$2&gt;=C24,1,0)</f>
        <v>0</v>
      </c>
      <c r="F24" s="46">
        <f>[1]Setup!G8</f>
        <v>15</v>
      </c>
      <c r="G24" s="46">
        <f>IF([1]Setup!$B$23="#",0,IF(F24&gt;0,VLOOKUP(F24,'[1]AL QD'!$A$3:$E$34,3,FALSE),0))</f>
        <v>35888</v>
      </c>
      <c r="H24" s="49" t="str">
        <f>IF(G24&gt;0,VLOOKUP(G24,'[1]AL QD'!$C$3:$E$34,2,FALSE),"bye")</f>
        <v>ΠΑΠΑΓΕΩΡΓΙΟΥ ΠΕΛΟΠΙΔΑΣ</v>
      </c>
      <c r="I24" s="58" t="str">
        <f t="shared" si="0"/>
        <v>ΠΑΠΑΓΕΩΡΓΙΟΥ</v>
      </c>
      <c r="J24" s="50" t="str">
        <f>IF($G24&gt;0,VLOOKUP($G24,'[1]AL QD'!$C$3:$E$34,3,FALSE),"")</f>
        <v>Ο.Α.ΡΙΟΥ</v>
      </c>
      <c r="K24" s="41"/>
      <c r="L24" s="51"/>
      <c r="M24" s="34"/>
      <c r="N24" s="52"/>
    </row>
    <row r="25" spans="1:14" ht="12.75">
      <c r="A25" s="36">
        <v>21</v>
      </c>
      <c r="B25" s="37"/>
      <c r="C25" s="53"/>
      <c r="D25" s="37">
        <f t="shared" si="1"/>
        <v>11</v>
      </c>
      <c r="E25" s="37">
        <v>0</v>
      </c>
      <c r="F25" s="57">
        <v>6</v>
      </c>
      <c r="G25" s="28">
        <f>IF([1]Setup!$B$23="#",0,IF(F25&gt;0,VLOOKUP(F25,'[1]AL QD'!$A$3:$H$34,3,FALSE),0))</f>
        <v>34841</v>
      </c>
      <c r="H25" s="29" t="str">
        <f>IF($G25&gt;0,VLOOKUP(G25,'[1]AL QD'!$C$3:$H$34,2,FALSE),0)</f>
        <v>ΒΡΕΚΟΣ ΔΗΜΗΤΡΗΣ</v>
      </c>
      <c r="I25" s="35" t="str">
        <f t="shared" si="0"/>
        <v>ΒΡΕΚΟΣ</v>
      </c>
      <c r="J25" s="54" t="str">
        <f>IF($G25&gt;0,VLOOKUP($G25,'[1]AL QD'!$C$3:$E$34,3,FALSE),"")</f>
        <v>Γ.Ο.ΠΕΡΙΣΤΕΡΙΟΥ Γ.ΠΑΛΑΣΚΑΣ</v>
      </c>
      <c r="K25" s="43">
        <v>1</v>
      </c>
      <c r="L25" s="33" t="str">
        <f>UPPER(IF($A$2="R",IF(OR(K25=1,K25="a"),G25,IF(OR(K25=2,K25="b"),G26,"")),IF(OR(K25=1,K25="a"),I25,IF(OR(K25=2,K25="b"),I26,""))))</f>
        <v>ΒΡΕΚΟΣ</v>
      </c>
      <c r="M25" s="34"/>
      <c r="N25" s="52"/>
    </row>
    <row r="26" spans="1:14" ht="12.75">
      <c r="A26" s="36">
        <v>22</v>
      </c>
      <c r="B26" s="37">
        <f>IF(E26=0,27-D26,0)</f>
        <v>0</v>
      </c>
      <c r="C26" s="38">
        <v>6</v>
      </c>
      <c r="D26" s="37">
        <f t="shared" si="1"/>
        <v>12</v>
      </c>
      <c r="E26" s="37">
        <f>IF($B$2&gt;=C26,1,0)</f>
        <v>1</v>
      </c>
      <c r="F26" s="36" t="str">
        <f>IF($B$2&gt;=C26,"-",VLOOKUP($B26,[1]Setup!$H$15:$I$30,2,FALSE))</f>
        <v>-</v>
      </c>
      <c r="G26" s="36">
        <f>IF([1]Setup!$B$23="#",0,IF(NOT(F26="-"),VLOOKUP(F26,'[1]AL QD'!$A$3:$E$34,3,FALSE),0))</f>
        <v>0</v>
      </c>
      <c r="H26" s="39" t="str">
        <f>IF($G26&gt;0,VLOOKUP($G26,'[1]AL QD'!$C$3:$E$34,2,FALSE),"bye")</f>
        <v>bye</v>
      </c>
      <c r="I26" s="35" t="str">
        <f t="shared" si="0"/>
        <v/>
      </c>
      <c r="J26" s="40" t="str">
        <f>IF($G26&gt;0,VLOOKUP($G26,'[1]AL QD'!$C$3:$E$34,3,FALSE),"")</f>
        <v/>
      </c>
      <c r="K26" s="41"/>
      <c r="L26" s="42"/>
      <c r="M26" s="32">
        <v>2</v>
      </c>
      <c r="N26" s="33" t="str">
        <f>UPPER(IF($A$2="R",IF(OR(M26=1,M26="a"),L25,IF(OR(M26=2,M26="b"),L27,"")),IF(OR(M26=1,M26="a"),L25,IF(OR(M26=2,M26="b"),L27,""))))</f>
        <v>ΤΖΕΝΕΤΟΠΟΥΛΟΣ</v>
      </c>
    </row>
    <row r="27" spans="1:14" ht="12.75">
      <c r="A27" s="36">
        <v>23</v>
      </c>
      <c r="B27" s="37">
        <f>IF(E27=0,28-D27,0)</f>
        <v>0</v>
      </c>
      <c r="C27" s="38">
        <f>[1]Setup!G9</f>
        <v>11</v>
      </c>
      <c r="D27" s="37">
        <f t="shared" si="1"/>
        <v>13</v>
      </c>
      <c r="E27" s="37">
        <f>IF($B$2&gt;=C27,1,0)</f>
        <v>1</v>
      </c>
      <c r="F27" s="36" t="str">
        <f>IF($B$2&gt;=C27,"-",VLOOKUP($B27,[1]Setup!$H$15:$I$30,2,FALSE))</f>
        <v>-</v>
      </c>
      <c r="G27" s="36">
        <f>IF([1]Setup!$B$23="#",0,IF(NOT(F27="-"),VLOOKUP(F27,'[1]AL QD'!$A$3:$E$34,3,FALSE),0))</f>
        <v>0</v>
      </c>
      <c r="H27" s="39" t="str">
        <f>IF(G27&gt;0,VLOOKUP(G27,'[1]AL QD'!$C$3:$E$34,2,FALSE),"bye")</f>
        <v>bye</v>
      </c>
      <c r="I27" s="35" t="str">
        <f t="shared" si="0"/>
        <v/>
      </c>
      <c r="J27" s="40" t="str">
        <f>IF($G27&gt;0,VLOOKUP($G27,'[1]AL QD'!$C$3:$E$34,3,FALSE),"")</f>
        <v/>
      </c>
      <c r="K27" s="43">
        <v>2</v>
      </c>
      <c r="L27" s="33" t="str">
        <f>UPPER(IF($A$2="R",IF(OR(K27=1,K27="a"),G27,IF(OR(K27=2,K27="b"),G28,"")),IF(OR(K27=1,K27="a"),I27,IF(OR(K27=2,K27="b"),I28,""))))</f>
        <v>ΤΖΕΝΕΤΟΠΟΥΛΟΣ</v>
      </c>
      <c r="M27" s="44"/>
      <c r="N27" s="45" t="s">
        <v>13</v>
      </c>
    </row>
    <row r="28" spans="1:14" ht="12.75">
      <c r="A28" s="46">
        <v>24</v>
      </c>
      <c r="B28" s="47"/>
      <c r="C28" s="48">
        <v>22</v>
      </c>
      <c r="D28" s="47">
        <f t="shared" si="1"/>
        <v>13</v>
      </c>
      <c r="E28" s="47">
        <f>IF($B$2&gt;=C28,1,0)</f>
        <v>0</v>
      </c>
      <c r="F28" s="46">
        <f>[1]Setup!G9</f>
        <v>11</v>
      </c>
      <c r="G28" s="46">
        <f>IF([1]Setup!$B$23="#",0,IF(F28&gt;0,VLOOKUP(F28,'[1]AL QD'!$A$3:$E$34,3,FALSE),0))</f>
        <v>29829</v>
      </c>
      <c r="H28" s="49" t="str">
        <f>IF(G28&gt;0,VLOOKUP(G28,'[1]AL QD'!$C$3:$E$34,2,FALSE),"bye")</f>
        <v>ΤΖΕΝΕΤΟΠΟΥΛΟΣ ΜΑΤΕΟ</v>
      </c>
      <c r="I28" s="35" t="str">
        <f t="shared" si="0"/>
        <v>ΤΖΕΝΕΤΟΠΟΥΛΟΣ</v>
      </c>
      <c r="J28" s="50" t="str">
        <f>IF($G28&gt;0,VLOOKUP($G28,'[1]AL QD'!$C$3:$E$34,3,FALSE),"")</f>
        <v>ΠΕΥΚΗ Γ.ΚΑΛΟΒΕΛΩΝΗΣ</v>
      </c>
      <c r="K28" s="41"/>
      <c r="L28" s="45"/>
      <c r="N28" s="52"/>
    </row>
    <row r="29" spans="1:14" ht="12.75">
      <c r="A29" s="36">
        <v>25</v>
      </c>
      <c r="B29" s="37"/>
      <c r="C29" s="53"/>
      <c r="D29" s="37">
        <f t="shared" si="1"/>
        <v>13</v>
      </c>
      <c r="E29" s="37">
        <v>0</v>
      </c>
      <c r="F29" s="57">
        <v>7</v>
      </c>
      <c r="G29" s="28">
        <f>IF([1]Setup!$B$23="#",0,IF(F29&gt;0,VLOOKUP(F29,'[1]AL QD'!$A$3:$H$34,3,FALSE),0))</f>
        <v>29300</v>
      </c>
      <c r="H29" s="29" t="str">
        <f>IF($G29&gt;0,VLOOKUP(G29,'[1]AL QD'!$C$3:$H$34,2,FALSE),0)</f>
        <v>ΚΟΥΡΗΣ ΠΑΝΑΓΙΩΤΗΣ</v>
      </c>
      <c r="I29" s="30" t="str">
        <f t="shared" si="0"/>
        <v>ΚΟΥΡΗΣ</v>
      </c>
      <c r="J29" s="54" t="str">
        <f>IF($G29&gt;0,VLOOKUP($G29,'[1]AL QD'!$C$3:$E$34,3,FALSE),"")</f>
        <v>Ο.Α.ΓΛΥΦΑΔΑΣ</v>
      </c>
      <c r="K29" s="43">
        <v>1</v>
      </c>
      <c r="L29" s="33" t="str">
        <f>UPPER(IF($A$2="R",IF(OR(K29=1,K29="a"),G29,IF(OR(K29=2,K29="b"),G30,"")),IF(OR(K29=1,K29="a"),I29,IF(OR(K29=2,K29="b"),I30,""))))</f>
        <v>ΚΟΥΡΗΣ</v>
      </c>
      <c r="M29" s="34"/>
      <c r="N29" s="52"/>
    </row>
    <row r="30" spans="1:14" ht="12.75">
      <c r="A30" s="36">
        <v>26</v>
      </c>
      <c r="B30" s="37">
        <f>IF(E30=0,29-D30,0)</f>
        <v>0</v>
      </c>
      <c r="C30" s="38">
        <v>7</v>
      </c>
      <c r="D30" s="37">
        <f t="shared" si="1"/>
        <v>14</v>
      </c>
      <c r="E30" s="37">
        <f>IF($B$2&gt;=C30,1,0)</f>
        <v>1</v>
      </c>
      <c r="F30" s="36" t="str">
        <f>IF($B$2&gt;=C30,"-",VLOOKUP($B30,[1]Setup!$H$15:$I$30,2,FALSE))</f>
        <v>-</v>
      </c>
      <c r="G30" s="36">
        <f>IF([1]Setup!$B$23="#",0,IF(NOT(F30="-"),VLOOKUP(F30,'[1]AL QD'!$A$3:$E$34,3,FALSE),0))</f>
        <v>0</v>
      </c>
      <c r="H30" s="39" t="str">
        <f>IF($G30&gt;0,VLOOKUP($G30,'[1]AL QD'!$C$3:$E$34,2,FALSE),"bye")</f>
        <v>bye</v>
      </c>
      <c r="I30" s="35" t="str">
        <f t="shared" si="0"/>
        <v/>
      </c>
      <c r="J30" s="40" t="str">
        <f>IF($G30&gt;0,VLOOKUP($G30,'[1]AL QD'!$C$3:$E$34,3,FALSE),"")</f>
        <v/>
      </c>
      <c r="K30" s="41"/>
      <c r="L30" s="42"/>
      <c r="M30" s="32">
        <v>1</v>
      </c>
      <c r="N30" s="33" t="str">
        <f>UPPER(IF($A$2="R",IF(OR(M30=1,M30="a"),L29,IF(OR(M30=2,M30="b"),L31,"")),IF(OR(M30=1,M30="a"),L29,IF(OR(M30=2,M30="b"),L31,""))))</f>
        <v>ΚΟΥΡΗΣ</v>
      </c>
    </row>
    <row r="31" spans="1:14" ht="12.75">
      <c r="A31" s="36">
        <v>27</v>
      </c>
      <c r="B31" s="37">
        <f>IF(E31=0,30-D31,0)</f>
        <v>0</v>
      </c>
      <c r="C31" s="38">
        <f>[1]Setup!G10</f>
        <v>14</v>
      </c>
      <c r="D31" s="37">
        <f t="shared" si="1"/>
        <v>15</v>
      </c>
      <c r="E31" s="37">
        <f>IF($B$2&gt;=C31,1,0)</f>
        <v>1</v>
      </c>
      <c r="F31" s="36" t="str">
        <f>IF($B$2&gt;=C31,"-",VLOOKUP($B31,[1]Setup!$H$15:$I$30,2,FALSE))</f>
        <v>-</v>
      </c>
      <c r="G31" s="36">
        <f>IF([1]Setup!$B$23="#",0,IF(NOT(F31="-"),VLOOKUP(F31,'[1]AL QD'!$A$3:$E$34,3,FALSE),0))</f>
        <v>0</v>
      </c>
      <c r="H31" s="39" t="str">
        <f>IF(G31&gt;0,VLOOKUP(G31,'[1]AL QD'!$C$3:$E$34,2,FALSE),"bye")</f>
        <v>bye</v>
      </c>
      <c r="I31" s="35" t="str">
        <f t="shared" si="0"/>
        <v/>
      </c>
      <c r="J31" s="40" t="str">
        <f>IF($G31&gt;0,VLOOKUP($G31,'[1]AL QD'!$C$3:$E$34,3,FALSE),"")</f>
        <v/>
      </c>
      <c r="K31" s="43">
        <v>2</v>
      </c>
      <c r="L31" s="33" t="str">
        <f>UPPER(IF($A$2="R",IF(OR(K31=1,K31="a"),G31,IF(OR(K31=2,K31="b"),G32,"")),IF(OR(K31=1,K31="a"),I31,IF(OR(K31=2,K31="b"),I32,""))))</f>
        <v>ΚΑΣΤΡΙΤΣΕΑΣ</v>
      </c>
      <c r="M31" s="44"/>
      <c r="N31" s="45" t="s">
        <v>14</v>
      </c>
    </row>
    <row r="32" spans="1:14" ht="12.75">
      <c r="A32" s="36">
        <v>28</v>
      </c>
      <c r="B32" s="47"/>
      <c r="C32" s="48">
        <v>23</v>
      </c>
      <c r="D32" s="47">
        <f t="shared" si="1"/>
        <v>15</v>
      </c>
      <c r="E32" s="47">
        <f>IF($B$2&gt;=C32,1,0)</f>
        <v>0</v>
      </c>
      <c r="F32" s="46">
        <f>[1]Setup!G10</f>
        <v>14</v>
      </c>
      <c r="G32" s="36">
        <f>IF([1]Setup!$B$23="#",0,IF(F32&gt;0,VLOOKUP(F32,'[1]AL QD'!$A$3:$E$34,3,FALSE),0))</f>
        <v>35089</v>
      </c>
      <c r="H32" s="39" t="str">
        <f>IF(G32&gt;0,VLOOKUP(G32,'[1]AL QD'!$C$3:$E$34,2,FALSE),"bye")</f>
        <v>ΚΑΣΤΡΙΤΣΕΑΣ ΑΡΙΣΤΟΦΑΝΗΣ</v>
      </c>
      <c r="I32" s="58" t="str">
        <f t="shared" si="0"/>
        <v>ΚΑΣΤΡΙΤΣΕΑΣ</v>
      </c>
      <c r="J32" s="40" t="str">
        <f>IF($G32&gt;0,VLOOKUP($G32,'[1]AL QD'!$C$3:$E$34,3,FALSE),"")</f>
        <v>Γ.Ο.ΠΕΡΙΣΤΕΡΙΟΥ Γ.ΠΑΛΑΣΚΑΣ</v>
      </c>
      <c r="K32" s="22"/>
      <c r="L32" s="51"/>
      <c r="M32" s="34"/>
      <c r="N32" s="52"/>
    </row>
    <row r="33" spans="1:16" ht="12.75">
      <c r="A33" s="25">
        <v>29</v>
      </c>
      <c r="B33" s="37"/>
      <c r="C33" s="53"/>
      <c r="D33" s="37">
        <f t="shared" si="1"/>
        <v>15</v>
      </c>
      <c r="E33" s="37">
        <v>0</v>
      </c>
      <c r="F33" s="28">
        <v>8</v>
      </c>
      <c r="G33" s="28">
        <f>IF([1]Setup!$B$23="#",0,IF(F33&gt;0,VLOOKUP(F33,'[1]AL QD'!$A$3:$H$34,3,FALSE),0))</f>
        <v>29896</v>
      </c>
      <c r="H33" s="29" t="str">
        <f>IF($G33&gt;0,VLOOKUP(G33,'[1]AL QD'!$C$3:$H$34,2,FALSE),0)</f>
        <v>ΜΙΧΑΛΟΠΟΥΛΟΣ ΝΙΚΟΛΑΟΣ</v>
      </c>
      <c r="I33" s="35" t="str">
        <f t="shared" si="0"/>
        <v>ΜΙΧΑΛΟΠΟΥΛΟΣ</v>
      </c>
      <c r="J33" s="54" t="str">
        <f>IF($G33&gt;0,VLOOKUP($G33,'[1]AL QD'!$C$3:$E$34,3,FALSE),"")</f>
        <v>Α.Ο.Α.ΠΑΤΡΩΝ</v>
      </c>
      <c r="K33" s="55">
        <v>1</v>
      </c>
      <c r="L33" s="33" t="str">
        <f>UPPER(IF($A$2="R",IF(OR(K33=1,K33="a"),G33,IF(OR(K33=2,K33="b"),G34,"")),IF(OR(K33=1,K33="a"),I33,IF(OR(K33=2,K33="b"),I34,""))))</f>
        <v>ΜΙΧΑΛΟΠΟΥΛΟΣ</v>
      </c>
      <c r="M33" s="34"/>
      <c r="N33" s="52"/>
    </row>
    <row r="34" spans="1:16" ht="12.75">
      <c r="A34" s="36">
        <v>30</v>
      </c>
      <c r="B34" s="37">
        <f>IF(E34=0,31-D34,0)</f>
        <v>0</v>
      </c>
      <c r="C34" s="38">
        <v>8</v>
      </c>
      <c r="D34" s="37">
        <f t="shared" si="1"/>
        <v>16</v>
      </c>
      <c r="E34" s="37">
        <f>IF($B$2&gt;=C34,1,0)</f>
        <v>1</v>
      </c>
      <c r="F34" s="36" t="str">
        <f>IF($B$2&gt;=C34,"-",VLOOKUP($B34,[1]Setup!$H$15:$I$30,2,FALSE))</f>
        <v>-</v>
      </c>
      <c r="G34" s="36">
        <f>IF([1]Setup!$B$23="#",0,IF(NOT(F34="-"),VLOOKUP(F34,'[1]AL QD'!$A$3:$E$34,3,FALSE),0))</f>
        <v>0</v>
      </c>
      <c r="H34" s="39" t="str">
        <f>IF($G34&gt;0,VLOOKUP($G34,'[1]AL QD'!$C$3:$E$34,2,FALSE),"bye")</f>
        <v>bye</v>
      </c>
      <c r="I34" s="35" t="str">
        <f t="shared" si="0"/>
        <v/>
      </c>
      <c r="J34" s="40" t="str">
        <f>IF($G34&gt;0,VLOOKUP($G34,'[1]AL QD'!$C$3:$E$34,3,FALSE),"")</f>
        <v/>
      </c>
      <c r="K34" s="41"/>
      <c r="L34" s="42"/>
      <c r="M34" s="32">
        <v>1</v>
      </c>
      <c r="N34" s="33" t="str">
        <f>UPPER(IF($A$2="R",IF(OR(M34=1,M34="a"),L33,IF(OR(M34=2,M34="b"),L35,"")),IF(OR(M34=1,M34="a"),L33,IF(OR(M34=2,M34="b"),L35,""))))</f>
        <v>ΜΙΧΑΛΟΠΟΥΛΟΣ</v>
      </c>
    </row>
    <row r="35" spans="1:16" ht="12.75">
      <c r="A35" s="36">
        <v>31</v>
      </c>
      <c r="B35" s="37">
        <f>IF(E35=0,32-D35,0)</f>
        <v>0</v>
      </c>
      <c r="C35" s="38">
        <f>[1]Setup!G11</f>
        <v>9</v>
      </c>
      <c r="D35" s="37">
        <f t="shared" si="1"/>
        <v>17</v>
      </c>
      <c r="E35" s="37">
        <f>IF($B$2&gt;=C35,1,0)</f>
        <v>1</v>
      </c>
      <c r="F35" s="36" t="str">
        <f>IF($B$2&gt;=C35,"-",VLOOKUP($B35,[1]Setup!$H$15:$I$30,2,FALSE))</f>
        <v>-</v>
      </c>
      <c r="G35" s="36">
        <f>IF([1]Setup!$B$23="#",0,IF(NOT(F35="-"),VLOOKUP(F35,'[1]AL QD'!$A$3:$E$34,3,FALSE),0))</f>
        <v>0</v>
      </c>
      <c r="H35" s="39" t="str">
        <f>IF(G35&gt;0,VLOOKUP(G35,'[1]AL QD'!$C$3:$E$34,2,FALSE),"bye")</f>
        <v>bye</v>
      </c>
      <c r="I35" s="35" t="str">
        <f t="shared" si="0"/>
        <v/>
      </c>
      <c r="J35" s="40" t="str">
        <f>IF($G35&gt;0,VLOOKUP($G35,'[1]AL QD'!$C$3:$E$34,3,FALSE),"")</f>
        <v/>
      </c>
      <c r="K35" s="43">
        <v>2</v>
      </c>
      <c r="L35" s="33" t="str">
        <f>UPPER(IF($A$2="R",IF(OR(K35=1,K35="a"),G35,IF(OR(K35=2,K35="b"),G36,"")),IF(OR(K35=1,K35="a"),I35,IF(OR(K35=2,K35="b"),I36,""))))</f>
        <v>ΚΟΥΦΟΠΟΥΛΟΣ</v>
      </c>
      <c r="M35" s="44"/>
      <c r="N35" s="45" t="s">
        <v>15</v>
      </c>
    </row>
    <row r="36" spans="1:16" ht="12.75">
      <c r="A36" s="46">
        <v>32</v>
      </c>
      <c r="B36" s="47"/>
      <c r="C36" s="48">
        <v>24</v>
      </c>
      <c r="D36" s="47">
        <f t="shared" si="1"/>
        <v>17</v>
      </c>
      <c r="E36" s="47">
        <f>IF($B$2&gt;=C36,1,0)</f>
        <v>0</v>
      </c>
      <c r="F36" s="46">
        <f>[1]Setup!G11</f>
        <v>9</v>
      </c>
      <c r="G36" s="46">
        <f>IF([1]Setup!$B$23="#",0,IF(F36&gt;0,VLOOKUP(F36,'[1]AL QD'!$A$3:$E$34,3,FALSE),0))</f>
        <v>29933</v>
      </c>
      <c r="H36" s="49" t="str">
        <f>IF(G36&gt;0,VLOOKUP(G36,'[1]AL QD'!$C$3:$E$34,2,FALSE),"bye")</f>
        <v>ΚΟΥΦΟΠΟΥΛΟΣ ΕΜΜΑΝΟΥΗΛ</v>
      </c>
      <c r="I36" s="35" t="str">
        <f t="shared" si="0"/>
        <v>ΚΟΥΦΟΠΟΥΛΟΣ</v>
      </c>
      <c r="J36" s="50" t="str">
        <f>IF($G36&gt;0,VLOOKUP($G36,'[1]AL QD'!$C$3:$E$34,3,FALSE),"")</f>
        <v>Α.Κ.Α.ΜΑΡΑΘΩΝΑ</v>
      </c>
      <c r="K36" s="41"/>
      <c r="L36" s="51"/>
      <c r="N36" s="35"/>
    </row>
    <row r="37" spans="1:16">
      <c r="I37" s="61"/>
    </row>
    <row r="39" spans="1:16">
      <c r="H39" s="62" t="s">
        <v>16</v>
      </c>
      <c r="I39" s="62"/>
      <c r="J39" s="62"/>
      <c r="N39" s="63" t="s">
        <v>17</v>
      </c>
      <c r="O39" s="64"/>
      <c r="P39" s="65"/>
    </row>
    <row r="40" spans="1:16">
      <c r="H40" s="66" t="str">
        <f>"1. " &amp; H5</f>
        <v>1. ΨΑΡΙΑΔΗΣ ΜΙΧΑΛΗΣ</v>
      </c>
      <c r="J40" s="66" t="str">
        <f>"5. " &amp; H21</f>
        <v>5. ΤΖΕΛΗΣ ΑΝΔΡΕΑΣ-ΜΑΡΙΟΣ</v>
      </c>
      <c r="N40" s="68" t="str">
        <f>[1]Setup!B10</f>
        <v>Σταματελάτος Σταμάτιος</v>
      </c>
      <c r="O40" s="68"/>
      <c r="P40" s="68"/>
    </row>
    <row r="41" spans="1:16">
      <c r="H41" s="66" t="str">
        <f>"2. " &amp; H9</f>
        <v>2. ΦΟΥΝΤΗΣ ΚΩΝΣΤΑΝΤΙΝΟΣ</v>
      </c>
      <c r="J41" s="66" t="str">
        <f>"6. " &amp; H25</f>
        <v>6. ΒΡΕΚΟΣ ΔΗΜΗΤΡΗΣ</v>
      </c>
    </row>
    <row r="42" spans="1:16">
      <c r="H42" s="66" t="str">
        <f>"3. " &amp; H13</f>
        <v>3. ΑΡΒΑΝΙΤΗΣ ΓΕΩΡΓΙΟΣ</v>
      </c>
      <c r="J42" s="66" t="str">
        <f>"7. " &amp; H29</f>
        <v>7. ΚΟΥΡΗΣ ΠΑΝΑΓΙΩΤΗΣ</v>
      </c>
    </row>
    <row r="43" spans="1:16">
      <c r="H43" s="66" t="str">
        <f>"4. " &amp; H17</f>
        <v>4. ΣΠΗΛΙΩΤΟΠΟΥΛΟΣ ΠΑΝΑΓΙΩΤΗΣ</v>
      </c>
      <c r="J43" s="66" t="str">
        <f>"8. " &amp; H33</f>
        <v>8. ΜΙΧΑΛΟΠΟΥΛΟΣ ΝΙΚΟΛΑΟΣ</v>
      </c>
    </row>
    <row r="48" spans="1:16">
      <c r="H48" s="69"/>
    </row>
    <row r="49" spans="8:8">
      <c r="H49" s="69"/>
    </row>
    <row r="50" spans="8:8">
      <c r="H50" s="69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70" t="s">
        <v>18</v>
      </c>
    </row>
    <row r="60" spans="8:8">
      <c r="H60" s="71" t="str">
        <f>IF([1]Setup!$B$16&gt;0,I5,"")</f>
        <v>ΨΑΡΙΑΔΗΣ</v>
      </c>
    </row>
    <row r="61" spans="8:8">
      <c r="H61" s="71" t="str">
        <f>IF([1]Setup!$B$16&gt;1,I9,"")</f>
        <v>ΦΟΥΝΤΗΣ</v>
      </c>
    </row>
    <row r="62" spans="8:8">
      <c r="H62" s="71" t="str">
        <f>IF([1]Setup!$B$16&gt;2,I13,"")</f>
        <v>ΑΡΒΑΝΙΤΗΣ</v>
      </c>
    </row>
    <row r="63" spans="8:8">
      <c r="H63" s="71" t="str">
        <f>IF([1]Setup!$B$16&gt;3,I17,"")</f>
        <v>ΣΠΗΛΙΩΤΟΠΟΥΛΟΣ</v>
      </c>
    </row>
    <row r="64" spans="8:8">
      <c r="H64" s="71" t="str">
        <f>IF([1]Setup!$B$16&gt;4,I21,"")</f>
        <v>ΤΖΕΛΗΣ</v>
      </c>
    </row>
    <row r="65" spans="8:8">
      <c r="H65" s="71" t="str">
        <f>IF([1]Setup!$B$16&gt;5,I25,"")</f>
        <v>ΒΡΕΚΟΣ</v>
      </c>
    </row>
    <row r="66" spans="8:8">
      <c r="H66" s="71" t="str">
        <f>IF([1]Setup!$B$16&gt;6,I29,"")</f>
        <v>ΚΟΥΡΗΣ</v>
      </c>
    </row>
    <row r="67" spans="8:8">
      <c r="H67" s="72" t="str">
        <f>IF([1]Setup!$B$16&gt;7,I33,"")</f>
        <v>ΜΙΧΑΛΟΠΟΥΛΟΣ</v>
      </c>
    </row>
  </sheetData>
  <sheetProtection password="CF33" sheet="1" objects="1" scenarios="1" formatCells="0" formatColumns="0" formatRows="0"/>
  <mergeCells count="4">
    <mergeCell ref="A1:L1"/>
    <mergeCell ref="H3:J3"/>
    <mergeCell ref="H39:J39"/>
    <mergeCell ref="N40:P40"/>
  </mergeCells>
  <conditionalFormatting sqref="L5">
    <cfRule type="expression" dxfId="23" priority="24">
      <formula>MATCH(L5,$H$60:$H$67,0)</formula>
    </cfRule>
  </conditionalFormatting>
  <conditionalFormatting sqref="L7">
    <cfRule type="expression" dxfId="22" priority="23">
      <formula>MATCH(L7,$H$60:$H$67,0)</formula>
    </cfRule>
  </conditionalFormatting>
  <conditionalFormatting sqref="L9">
    <cfRule type="expression" dxfId="21" priority="22">
      <formula>MATCH(L9,$H$60:$H$67,0)</formula>
    </cfRule>
  </conditionalFormatting>
  <conditionalFormatting sqref="L11">
    <cfRule type="expression" dxfId="20" priority="21">
      <formula>MATCH(L11,$H$60:$H$67,0)</formula>
    </cfRule>
  </conditionalFormatting>
  <conditionalFormatting sqref="L13">
    <cfRule type="expression" dxfId="19" priority="20">
      <formula>MATCH(L13,$H$60:$H$67,0)</formula>
    </cfRule>
  </conditionalFormatting>
  <conditionalFormatting sqref="L15">
    <cfRule type="expression" dxfId="18" priority="19">
      <formula>MATCH(L15,$H$60:$H$67,0)</formula>
    </cfRule>
  </conditionalFormatting>
  <conditionalFormatting sqref="L17">
    <cfRule type="expression" dxfId="17" priority="18">
      <formula>MATCH(L17,$H$60:$H$67,0)</formula>
    </cfRule>
  </conditionalFormatting>
  <conditionalFormatting sqref="L19">
    <cfRule type="expression" dxfId="16" priority="17">
      <formula>MATCH(L19,$H$60:$H$67,0)</formula>
    </cfRule>
  </conditionalFormatting>
  <conditionalFormatting sqref="L21">
    <cfRule type="expression" dxfId="15" priority="16">
      <formula>MATCH(L21,$H$60:$H$67,0)</formula>
    </cfRule>
  </conditionalFormatting>
  <conditionalFormatting sqref="L23">
    <cfRule type="expression" dxfId="14" priority="15">
      <formula>MATCH(L23,$H$60:$H$67,0)</formula>
    </cfRule>
  </conditionalFormatting>
  <conditionalFormatting sqref="L25">
    <cfRule type="expression" dxfId="13" priority="14">
      <formula>MATCH(L25,$H$60:$H$67,0)</formula>
    </cfRule>
  </conditionalFormatting>
  <conditionalFormatting sqref="L27">
    <cfRule type="expression" dxfId="12" priority="13">
      <formula>MATCH(L27,$H$60:$H$67,0)</formula>
    </cfRule>
  </conditionalFormatting>
  <conditionalFormatting sqref="L29">
    <cfRule type="expression" dxfId="11" priority="12">
      <formula>MATCH(L29,$H$60:$H$67,0)</formula>
    </cfRule>
  </conditionalFormatting>
  <conditionalFormatting sqref="L31">
    <cfRule type="expression" dxfId="10" priority="11">
      <formula>MATCH(L31,$H$60:$H$67,0)</formula>
    </cfRule>
  </conditionalFormatting>
  <conditionalFormatting sqref="L33">
    <cfRule type="expression" dxfId="9" priority="10">
      <formula>MATCH(L33,$H$60:$H$67,0)</formula>
    </cfRule>
  </conditionalFormatting>
  <conditionalFormatting sqref="L35">
    <cfRule type="expression" dxfId="8" priority="9">
      <formula>MATCH(L35,$H$60:$H$67,0)</formula>
    </cfRule>
  </conditionalFormatting>
  <conditionalFormatting sqref="N34">
    <cfRule type="expression" dxfId="7" priority="8">
      <formula>MATCH(N34,$H$60:$H$67,0)</formula>
    </cfRule>
  </conditionalFormatting>
  <conditionalFormatting sqref="N30">
    <cfRule type="expression" dxfId="6" priority="7">
      <formula>MATCH(N30,$H$60:$H$67,0)</formula>
    </cfRule>
  </conditionalFormatting>
  <conditionalFormatting sqref="N26">
    <cfRule type="expression" dxfId="5" priority="6">
      <formula>MATCH(N26,$H$60:$H$67,0)</formula>
    </cfRule>
  </conditionalFormatting>
  <conditionalFormatting sqref="N22">
    <cfRule type="expression" dxfId="4" priority="5">
      <formula>MATCH(N22,$H$60:$H$67,0)</formula>
    </cfRule>
  </conditionalFormatting>
  <conditionalFormatting sqref="N18">
    <cfRule type="expression" dxfId="3" priority="4">
      <formula>MATCH(N18,$H$60:$H$67,0)</formula>
    </cfRule>
  </conditionalFormatting>
  <conditionalFormatting sqref="N14">
    <cfRule type="expression" dxfId="2" priority="3">
      <formula>MATCH(N14,$H$60:$H$67,0)</formula>
    </cfRule>
  </conditionalFormatting>
  <conditionalFormatting sqref="N10">
    <cfRule type="expression" dxfId="1" priority="2">
      <formula>MATCH(N10,$H$60:$H$67,0)</formula>
    </cfRule>
  </conditionalFormatting>
  <conditionalFormatting sqref="N6">
    <cfRule type="expression" dxfId="0" priority="1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QD</vt:lpstr>
      <vt:lpstr>QD!Print_Area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2014-04-11T15:26:21Z</dcterms:created>
  <dcterms:modified xsi:type="dcterms:W3CDTF">2014-04-11T15:28:02Z</dcterms:modified>
</cp:coreProperties>
</file>