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285" yWindow="90" windowWidth="20730" windowHeight="11535" activeTab="2"/>
  </bookViews>
  <sheets>
    <sheet name="Setup" sheetId="1" r:id="rId1"/>
    <sheet name="DrawPrep" sheetId="2" r:id="rId2"/>
    <sheet name="MD" sheetId="3" r:id="rId3"/>
    <sheet name="Matches" sheetId="7" r:id="rId4"/>
    <sheet name="notes" sheetId="9" r:id="rId5"/>
    <sheet name="Rankings" sheetId="10" r:id="rId6"/>
    <sheet name="CalcPrg" sheetId="6" r:id="rId7"/>
    <sheet name="tmp" sheetId="4" r:id="rId8"/>
  </sheets>
  <definedNames>
    <definedName name="_xlnm._FilterDatabase" localSheetId="2" hidden="1">MD!$A$4:$Q$35</definedName>
    <definedName name="_xlnm._FilterDatabase" localSheetId="5" hidden="1">Rankings!$D$1:$D$4388</definedName>
    <definedName name="_xlnm.Print_Area" localSheetId="1">DrawPrep!$A$1:$N$18</definedName>
    <definedName name="_xlnm.Print_Area" localSheetId="2">MD!$A$1:$P$44</definedName>
  </definedNames>
  <calcPr calcId="124519" iterate="1"/>
</workbook>
</file>

<file path=xl/calcChain.xml><?xml version="1.0" encoding="utf-8"?>
<calcChain xmlns="http://schemas.openxmlformats.org/spreadsheetml/2006/main">
  <c r="N7" i="2"/>
  <c r="B4" i="4"/>
  <c r="B3"/>
  <c r="B2"/>
  <c r="K11" i="2" l="1"/>
  <c r="K4"/>
  <c r="K15"/>
  <c r="K14"/>
  <c r="K7"/>
  <c r="K12"/>
  <c r="K5"/>
  <c r="K3"/>
  <c r="K8"/>
  <c r="K13"/>
  <c r="K6"/>
  <c r="K10"/>
  <c r="K41"/>
  <c r="K18"/>
  <c r="K50"/>
  <c r="K45"/>
  <c r="K23"/>
  <c r="K37"/>
  <c r="K40"/>
  <c r="K58"/>
  <c r="K22"/>
  <c r="K63"/>
  <c r="K27"/>
  <c r="K24"/>
  <c r="K21"/>
  <c r="K39"/>
  <c r="K56"/>
  <c r="K66"/>
  <c r="K64"/>
  <c r="K32"/>
  <c r="K20"/>
  <c r="K54"/>
  <c r="K17"/>
  <c r="K49"/>
  <c r="K62"/>
  <c r="K43"/>
  <c r="K44"/>
  <c r="K31"/>
  <c r="K36"/>
  <c r="K59"/>
  <c r="K28"/>
  <c r="K53"/>
  <c r="K35"/>
  <c r="K55"/>
  <c r="K38"/>
  <c r="K65"/>
  <c r="K34"/>
  <c r="K48"/>
  <c r="K60"/>
  <c r="K61"/>
  <c r="K25"/>
  <c r="K16"/>
  <c r="K42"/>
  <c r="K19"/>
  <c r="K51"/>
  <c r="K46"/>
  <c r="K52"/>
  <c r="K33"/>
  <c r="K26"/>
  <c r="K30"/>
  <c r="K29"/>
  <c r="K57"/>
  <c r="K47"/>
  <c r="K9"/>
  <c r="J9"/>
  <c r="N9" l="1"/>
  <c r="N4"/>
  <c r="N15"/>
  <c r="N14"/>
  <c r="N12"/>
  <c r="N5"/>
  <c r="N3"/>
  <c r="N8"/>
  <c r="N13"/>
  <c r="N6"/>
  <c r="N10"/>
  <c r="N41"/>
  <c r="N18"/>
  <c r="N50"/>
  <c r="N45"/>
  <c r="N23"/>
  <c r="N37"/>
  <c r="N40"/>
  <c r="N58"/>
  <c r="N22"/>
  <c r="N63"/>
  <c r="N27"/>
  <c r="N24"/>
  <c r="N21"/>
  <c r="N39"/>
  <c r="N56"/>
  <c r="N66"/>
  <c r="N64"/>
  <c r="N32"/>
  <c r="N20"/>
  <c r="N54"/>
  <c r="N17"/>
  <c r="N49"/>
  <c r="N62"/>
  <c r="N43"/>
  <c r="N44"/>
  <c r="N31"/>
  <c r="N36"/>
  <c r="N59"/>
  <c r="N28"/>
  <c r="N53"/>
  <c r="N35"/>
  <c r="N55"/>
  <c r="N38"/>
  <c r="N65"/>
  <c r="N34"/>
  <c r="N48"/>
  <c r="N60"/>
  <c r="N61"/>
  <c r="N25"/>
  <c r="N16"/>
  <c r="N42"/>
  <c r="N19"/>
  <c r="N51"/>
  <c r="N46"/>
  <c r="N52"/>
  <c r="N33"/>
  <c r="N26"/>
  <c r="N30"/>
  <c r="N29"/>
  <c r="N57"/>
  <c r="N47"/>
  <c r="M9"/>
  <c r="M4"/>
  <c r="M15"/>
  <c r="M14"/>
  <c r="M7"/>
  <c r="M12"/>
  <c r="M5"/>
  <c r="M3"/>
  <c r="M8"/>
  <c r="M13"/>
  <c r="M6"/>
  <c r="M10"/>
  <c r="M41"/>
  <c r="M18"/>
  <c r="M50"/>
  <c r="M45"/>
  <c r="M23"/>
  <c r="M37"/>
  <c r="M40"/>
  <c r="M58"/>
  <c r="M22"/>
  <c r="M63"/>
  <c r="M27"/>
  <c r="M24"/>
  <c r="M21"/>
  <c r="M39"/>
  <c r="M56"/>
  <c r="M66"/>
  <c r="M64"/>
  <c r="M32"/>
  <c r="M20"/>
  <c r="M54"/>
  <c r="M17"/>
  <c r="M49"/>
  <c r="M62"/>
  <c r="M43"/>
  <c r="M44"/>
  <c r="M31"/>
  <c r="M36"/>
  <c r="M59"/>
  <c r="M28"/>
  <c r="M53"/>
  <c r="M35"/>
  <c r="M55"/>
  <c r="M38"/>
  <c r="M65"/>
  <c r="M34"/>
  <c r="M48"/>
  <c r="M60"/>
  <c r="M61"/>
  <c r="M25"/>
  <c r="M16"/>
  <c r="M42"/>
  <c r="M19"/>
  <c r="M51"/>
  <c r="M46"/>
  <c r="M52"/>
  <c r="M33"/>
  <c r="M26"/>
  <c r="M30"/>
  <c r="M29"/>
  <c r="M57"/>
  <c r="M47"/>
  <c r="I9"/>
  <c r="I4"/>
  <c r="I15"/>
  <c r="I14"/>
  <c r="I7"/>
  <c r="I12"/>
  <c r="I5"/>
  <c r="I3"/>
  <c r="I8"/>
  <c r="I13"/>
  <c r="I6"/>
  <c r="I10"/>
  <c r="I41"/>
  <c r="I18"/>
  <c r="I50"/>
  <c r="I45"/>
  <c r="I23"/>
  <c r="I37"/>
  <c r="I40"/>
  <c r="I58"/>
  <c r="I22"/>
  <c r="I63"/>
  <c r="I27"/>
  <c r="I24"/>
  <c r="I21"/>
  <c r="I39"/>
  <c r="I56"/>
  <c r="I66"/>
  <c r="I64"/>
  <c r="I32"/>
  <c r="I20"/>
  <c r="I54"/>
  <c r="I17"/>
  <c r="I49"/>
  <c r="I62"/>
  <c r="I43"/>
  <c r="I44"/>
  <c r="I31"/>
  <c r="I36"/>
  <c r="I59"/>
  <c r="I28"/>
  <c r="I53"/>
  <c r="I35"/>
  <c r="I55"/>
  <c r="I38"/>
  <c r="I65"/>
  <c r="I34"/>
  <c r="I48"/>
  <c r="I60"/>
  <c r="I61"/>
  <c r="I25"/>
  <c r="I16"/>
  <c r="I42"/>
  <c r="I19"/>
  <c r="I51"/>
  <c r="I46"/>
  <c r="I52"/>
  <c r="I33"/>
  <c r="I26"/>
  <c r="I30"/>
  <c r="I29"/>
  <c r="I57"/>
  <c r="I47"/>
  <c r="H9"/>
  <c r="H4"/>
  <c r="H15"/>
  <c r="H14"/>
  <c r="H7"/>
  <c r="H12"/>
  <c r="H5"/>
  <c r="H3"/>
  <c r="H8"/>
  <c r="H13"/>
  <c r="H6"/>
  <c r="H10"/>
  <c r="H41"/>
  <c r="H18"/>
  <c r="H50"/>
  <c r="H45"/>
  <c r="H23"/>
  <c r="H37"/>
  <c r="H40"/>
  <c r="H58"/>
  <c r="H22"/>
  <c r="H63"/>
  <c r="H27"/>
  <c r="H24"/>
  <c r="H21"/>
  <c r="H39"/>
  <c r="H56"/>
  <c r="H66"/>
  <c r="H64"/>
  <c r="H32"/>
  <c r="H20"/>
  <c r="H54"/>
  <c r="H17"/>
  <c r="H49"/>
  <c r="H62"/>
  <c r="H43"/>
  <c r="H44"/>
  <c r="H31"/>
  <c r="H36"/>
  <c r="H59"/>
  <c r="H28"/>
  <c r="H53"/>
  <c r="H35"/>
  <c r="H55"/>
  <c r="H38"/>
  <c r="H65"/>
  <c r="H34"/>
  <c r="H48"/>
  <c r="H60"/>
  <c r="H61"/>
  <c r="H25"/>
  <c r="H16"/>
  <c r="H42"/>
  <c r="H19"/>
  <c r="H51"/>
  <c r="H46"/>
  <c r="H52"/>
  <c r="H33"/>
  <c r="H26"/>
  <c r="H30"/>
  <c r="H29"/>
  <c r="H57"/>
  <c r="H47"/>
  <c r="O9"/>
  <c r="O4"/>
  <c r="O15"/>
  <c r="O14"/>
  <c r="O7"/>
  <c r="O12"/>
  <c r="O5"/>
  <c r="O3"/>
  <c r="O8"/>
  <c r="O13"/>
  <c r="O6"/>
  <c r="O10"/>
  <c r="O41"/>
  <c r="O18"/>
  <c r="O50"/>
  <c r="O45"/>
  <c r="O23"/>
  <c r="O37"/>
  <c r="O40"/>
  <c r="O58"/>
  <c r="O22"/>
  <c r="O63"/>
  <c r="O27"/>
  <c r="O24"/>
  <c r="O21"/>
  <c r="O39"/>
  <c r="O56"/>
  <c r="O66"/>
  <c r="O64"/>
  <c r="O32"/>
  <c r="O20"/>
  <c r="O54"/>
  <c r="O17"/>
  <c r="O49"/>
  <c r="O62"/>
  <c r="O43"/>
  <c r="O44"/>
  <c r="O31"/>
  <c r="O36"/>
  <c r="O59"/>
  <c r="O28"/>
  <c r="O53"/>
  <c r="O35"/>
  <c r="O55"/>
  <c r="O38"/>
  <c r="O65"/>
  <c r="O34"/>
  <c r="O48"/>
  <c r="O60"/>
  <c r="O61"/>
  <c r="O25"/>
  <c r="O16"/>
  <c r="O42"/>
  <c r="O19"/>
  <c r="O51"/>
  <c r="O46"/>
  <c r="O52"/>
  <c r="O33"/>
  <c r="O26"/>
  <c r="O30"/>
  <c r="O29"/>
  <c r="O57"/>
  <c r="O47"/>
  <c r="P9"/>
  <c r="P4"/>
  <c r="P15"/>
  <c r="P14"/>
  <c r="P7"/>
  <c r="P12"/>
  <c r="P5"/>
  <c r="P3"/>
  <c r="P8"/>
  <c r="P13"/>
  <c r="P6"/>
  <c r="P10"/>
  <c r="P41"/>
  <c r="P18"/>
  <c r="P50"/>
  <c r="P45"/>
  <c r="P23"/>
  <c r="P37"/>
  <c r="P40"/>
  <c r="P58"/>
  <c r="P22"/>
  <c r="P63"/>
  <c r="P27"/>
  <c r="P24"/>
  <c r="P21"/>
  <c r="P39"/>
  <c r="P56"/>
  <c r="P66"/>
  <c r="P64"/>
  <c r="P32"/>
  <c r="P20"/>
  <c r="P54"/>
  <c r="P17"/>
  <c r="P49"/>
  <c r="P62"/>
  <c r="P43"/>
  <c r="P44"/>
  <c r="P31"/>
  <c r="P36"/>
  <c r="P59"/>
  <c r="P28"/>
  <c r="P53"/>
  <c r="P35"/>
  <c r="P55"/>
  <c r="P38"/>
  <c r="P65"/>
  <c r="P34"/>
  <c r="P48"/>
  <c r="P60"/>
  <c r="P61"/>
  <c r="P25"/>
  <c r="P16"/>
  <c r="P42"/>
  <c r="P19"/>
  <c r="P51"/>
  <c r="P46"/>
  <c r="P52"/>
  <c r="P33"/>
  <c r="P26"/>
  <c r="P30"/>
  <c r="P29"/>
  <c r="P57"/>
  <c r="P47"/>
  <c r="P11"/>
  <c r="O11"/>
  <c r="J4"/>
  <c r="J15"/>
  <c r="J14"/>
  <c r="J7"/>
  <c r="J12"/>
  <c r="J5"/>
  <c r="J3"/>
  <c r="J8"/>
  <c r="J13"/>
  <c r="J6"/>
  <c r="J10"/>
  <c r="J41"/>
  <c r="J18"/>
  <c r="J50"/>
  <c r="J45"/>
  <c r="J23"/>
  <c r="J37"/>
  <c r="J40"/>
  <c r="J58"/>
  <c r="J22"/>
  <c r="J63"/>
  <c r="J27"/>
  <c r="J24"/>
  <c r="J21"/>
  <c r="J39"/>
  <c r="J56"/>
  <c r="J66"/>
  <c r="J64"/>
  <c r="J32"/>
  <c r="J20"/>
  <c r="J54"/>
  <c r="J17"/>
  <c r="J49"/>
  <c r="J62"/>
  <c r="J43"/>
  <c r="J44"/>
  <c r="J31"/>
  <c r="J36"/>
  <c r="J59"/>
  <c r="J28"/>
  <c r="J53"/>
  <c r="J35"/>
  <c r="J55"/>
  <c r="J38"/>
  <c r="J65"/>
  <c r="J34"/>
  <c r="J48"/>
  <c r="J60"/>
  <c r="J61"/>
  <c r="J25"/>
  <c r="J16"/>
  <c r="J42"/>
  <c r="J19"/>
  <c r="J51"/>
  <c r="J46"/>
  <c r="J52"/>
  <c r="J33"/>
  <c r="J26"/>
  <c r="J30"/>
  <c r="J29"/>
  <c r="J57"/>
  <c r="J47"/>
  <c r="J11"/>
  <c r="N11"/>
  <c r="M11"/>
  <c r="I11"/>
  <c r="H11"/>
  <c r="A2" i="7" l="1"/>
  <c r="A1"/>
  <c r="P2" i="3" l="1"/>
  <c r="N2"/>
  <c r="L2"/>
  <c r="G2"/>
  <c r="B5" i="4" l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V32" i="2"/>
  <c r="V30"/>
  <c r="V53"/>
  <c r="V59"/>
  <c r="V31"/>
  <c r="V38"/>
  <c r="V27"/>
  <c r="V52"/>
  <c r="V22"/>
  <c r="V21"/>
  <c r="V46"/>
  <c r="V37"/>
  <c r="V61"/>
  <c r="V23"/>
  <c r="V66"/>
  <c r="V17"/>
  <c r="V48"/>
  <c r="V25"/>
  <c r="V58"/>
  <c r="V26"/>
  <c r="V54"/>
  <c r="U11"/>
  <c r="U41"/>
  <c r="U32"/>
  <c r="U30"/>
  <c r="U53"/>
  <c r="U6"/>
  <c r="U59"/>
  <c r="U31"/>
  <c r="U38"/>
  <c r="U27"/>
  <c r="U52"/>
  <c r="U22"/>
  <c r="U8"/>
  <c r="U4"/>
  <c r="U12"/>
  <c r="U21"/>
  <c r="U46"/>
  <c r="U37"/>
  <c r="U50"/>
  <c r="U61"/>
  <c r="U23"/>
  <c r="U66"/>
  <c r="U7"/>
  <c r="U10"/>
  <c r="U17"/>
  <c r="U48"/>
  <c r="U9"/>
  <c r="U25"/>
  <c r="U58"/>
  <c r="U26"/>
  <c r="U14"/>
  <c r="U54"/>
  <c r="B43"/>
  <c r="C43"/>
  <c r="E43"/>
  <c r="F43"/>
  <c r="B42"/>
  <c r="C42"/>
  <c r="E42"/>
  <c r="F42"/>
  <c r="B57"/>
  <c r="C57"/>
  <c r="E57"/>
  <c r="F57"/>
  <c r="B51"/>
  <c r="C51"/>
  <c r="E51"/>
  <c r="F51"/>
  <c r="B55"/>
  <c r="C55"/>
  <c r="E55"/>
  <c r="F55"/>
  <c r="B47"/>
  <c r="C47"/>
  <c r="E47"/>
  <c r="F47"/>
  <c r="B40"/>
  <c r="C40"/>
  <c r="E40"/>
  <c r="F40"/>
  <c r="B49"/>
  <c r="C49"/>
  <c r="E49"/>
  <c r="F49"/>
  <c r="B35"/>
  <c r="C35"/>
  <c r="E35"/>
  <c r="F35"/>
  <c r="B34"/>
  <c r="C34"/>
  <c r="E34"/>
  <c r="F34"/>
  <c r="B64"/>
  <c r="C64"/>
  <c r="E64"/>
  <c r="F64"/>
  <c r="B36"/>
  <c r="C36"/>
  <c r="E36"/>
  <c r="F36"/>
  <c r="B60"/>
  <c r="C60"/>
  <c r="E60"/>
  <c r="F60"/>
  <c r="B39"/>
  <c r="C39"/>
  <c r="E39"/>
  <c r="F39"/>
  <c r="B63"/>
  <c r="C63"/>
  <c r="E63"/>
  <c r="F63"/>
  <c r="B15"/>
  <c r="C15"/>
  <c r="E15"/>
  <c r="F15"/>
  <c r="B18"/>
  <c r="C18"/>
  <c r="E18"/>
  <c r="F18"/>
  <c r="B44"/>
  <c r="C44"/>
  <c r="E44"/>
  <c r="F44"/>
  <c r="B28"/>
  <c r="C28"/>
  <c r="E28"/>
  <c r="F28"/>
  <c r="B16"/>
  <c r="C16"/>
  <c r="E16"/>
  <c r="F16"/>
  <c r="B13"/>
  <c r="C13"/>
  <c r="E13"/>
  <c r="F13"/>
  <c r="B56"/>
  <c r="C56"/>
  <c r="E56"/>
  <c r="F56"/>
  <c r="B5"/>
  <c r="C5"/>
  <c r="E5"/>
  <c r="F5"/>
  <c r="B65"/>
  <c r="C65"/>
  <c r="E65"/>
  <c r="F65"/>
  <c r="B20"/>
  <c r="C20"/>
  <c r="E20"/>
  <c r="F20"/>
  <c r="B24"/>
  <c r="C24"/>
  <c r="E24"/>
  <c r="F24"/>
  <c r="B33"/>
  <c r="C33"/>
  <c r="E33"/>
  <c r="F33"/>
  <c r="B62"/>
  <c r="C62"/>
  <c r="E62"/>
  <c r="F62"/>
  <c r="B29"/>
  <c r="C29"/>
  <c r="E29"/>
  <c r="F29"/>
  <c r="B3"/>
  <c r="C3"/>
  <c r="E3"/>
  <c r="F3"/>
  <c r="B19"/>
  <c r="C19"/>
  <c r="E19"/>
  <c r="F19"/>
  <c r="B11"/>
  <c r="C11"/>
  <c r="E11"/>
  <c r="F11"/>
  <c r="B41"/>
  <c r="C41"/>
  <c r="E41"/>
  <c r="F41"/>
  <c r="B32"/>
  <c r="C32"/>
  <c r="E32"/>
  <c r="F32"/>
  <c r="B30"/>
  <c r="C30"/>
  <c r="E30"/>
  <c r="F30"/>
  <c r="B53"/>
  <c r="C53"/>
  <c r="E53"/>
  <c r="F53"/>
  <c r="B6"/>
  <c r="C6"/>
  <c r="E6"/>
  <c r="F6"/>
  <c r="B59"/>
  <c r="C59"/>
  <c r="E59"/>
  <c r="F59"/>
  <c r="B31"/>
  <c r="C31"/>
  <c r="E31"/>
  <c r="F31"/>
  <c r="B38"/>
  <c r="C38"/>
  <c r="E38"/>
  <c r="F38"/>
  <c r="B27"/>
  <c r="C27"/>
  <c r="E27"/>
  <c r="F27"/>
  <c r="B52"/>
  <c r="C52"/>
  <c r="E52"/>
  <c r="F52"/>
  <c r="B22"/>
  <c r="C22"/>
  <c r="E22"/>
  <c r="F22"/>
  <c r="B8"/>
  <c r="C8"/>
  <c r="E8"/>
  <c r="F8"/>
  <c r="B4"/>
  <c r="C4"/>
  <c r="E4"/>
  <c r="F4"/>
  <c r="B12"/>
  <c r="C12"/>
  <c r="E12"/>
  <c r="F12"/>
  <c r="B21"/>
  <c r="C21"/>
  <c r="E21"/>
  <c r="F21"/>
  <c r="B46"/>
  <c r="C46"/>
  <c r="E46"/>
  <c r="F46"/>
  <c r="B37"/>
  <c r="C37"/>
  <c r="E37"/>
  <c r="F37"/>
  <c r="B50"/>
  <c r="C50"/>
  <c r="E50"/>
  <c r="F50"/>
  <c r="B61"/>
  <c r="C61"/>
  <c r="E61"/>
  <c r="F61"/>
  <c r="B23"/>
  <c r="C23"/>
  <c r="E23"/>
  <c r="F23"/>
  <c r="B66"/>
  <c r="Q66" s="1"/>
  <c r="C66"/>
  <c r="S66" s="1"/>
  <c r="E66"/>
  <c r="F66"/>
  <c r="B7"/>
  <c r="Q7" s="1"/>
  <c r="C7"/>
  <c r="S7" s="1"/>
  <c r="E7"/>
  <c r="F7"/>
  <c r="B10"/>
  <c r="Q10" s="1"/>
  <c r="C10"/>
  <c r="S10" s="1"/>
  <c r="E10"/>
  <c r="F10"/>
  <c r="B17"/>
  <c r="Q17" s="1"/>
  <c r="C17"/>
  <c r="S17" s="1"/>
  <c r="E17"/>
  <c r="F17"/>
  <c r="B48"/>
  <c r="Q48" s="1"/>
  <c r="C48"/>
  <c r="S48" s="1"/>
  <c r="E48"/>
  <c r="F48"/>
  <c r="B9"/>
  <c r="Q9" s="1"/>
  <c r="C9"/>
  <c r="S9" s="1"/>
  <c r="E9"/>
  <c r="F9"/>
  <c r="B25"/>
  <c r="Q25" s="1"/>
  <c r="C25"/>
  <c r="S25" s="1"/>
  <c r="E25"/>
  <c r="F25"/>
  <c r="B58"/>
  <c r="Q58" s="1"/>
  <c r="C58"/>
  <c r="S58" s="1"/>
  <c r="E58"/>
  <c r="F58"/>
  <c r="B26"/>
  <c r="Q26" s="1"/>
  <c r="C26"/>
  <c r="S26" s="1"/>
  <c r="E26"/>
  <c r="F26"/>
  <c r="B14"/>
  <c r="Q14" s="1"/>
  <c r="C14"/>
  <c r="S14" s="1"/>
  <c r="E14"/>
  <c r="F14"/>
  <c r="B54"/>
  <c r="Q54" s="1"/>
  <c r="C54"/>
  <c r="S54" s="1"/>
  <c r="E54"/>
  <c r="F54"/>
  <c r="S23" l="1"/>
  <c r="T23"/>
  <c r="Q23"/>
  <c r="R23"/>
  <c r="S61"/>
  <c r="T61"/>
  <c r="Q61"/>
  <c r="R61"/>
  <c r="S50"/>
  <c r="T50"/>
  <c r="Q50"/>
  <c r="R50"/>
  <c r="S37"/>
  <c r="T37"/>
  <c r="Q37"/>
  <c r="R37"/>
  <c r="S46"/>
  <c r="T46"/>
  <c r="Q46"/>
  <c r="R46"/>
  <c r="S21"/>
  <c r="T21"/>
  <c r="Q21"/>
  <c r="R21"/>
  <c r="S12"/>
  <c r="T12"/>
  <c r="Q12"/>
  <c r="R12"/>
  <c r="S4"/>
  <c r="T4"/>
  <c r="Q4"/>
  <c r="R4"/>
  <c r="S8"/>
  <c r="T8"/>
  <c r="Q8"/>
  <c r="R8"/>
  <c r="S22"/>
  <c r="T22"/>
  <c r="Q22"/>
  <c r="R22"/>
  <c r="S52"/>
  <c r="T52"/>
  <c r="Q52"/>
  <c r="R52"/>
  <c r="S27"/>
  <c r="T27"/>
  <c r="Q27"/>
  <c r="R27"/>
  <c r="S38"/>
  <c r="T38"/>
  <c r="Q38"/>
  <c r="R38"/>
  <c r="S31"/>
  <c r="T31"/>
  <c r="Q31"/>
  <c r="R31"/>
  <c r="S59"/>
  <c r="T59"/>
  <c r="Q59"/>
  <c r="R59"/>
  <c r="S6"/>
  <c r="T6"/>
  <c r="Q6"/>
  <c r="R6"/>
  <c r="S53"/>
  <c r="T53"/>
  <c r="Q53"/>
  <c r="R53"/>
  <c r="S30"/>
  <c r="T30"/>
  <c r="Q30"/>
  <c r="R30"/>
  <c r="S32"/>
  <c r="T32"/>
  <c r="Q32"/>
  <c r="R32"/>
  <c r="S41"/>
  <c r="T41"/>
  <c r="Q41"/>
  <c r="R41"/>
  <c r="S11"/>
  <c r="T11"/>
  <c r="Q11"/>
  <c r="R11"/>
  <c r="D19"/>
  <c r="D3"/>
  <c r="D29"/>
  <c r="D62"/>
  <c r="D33"/>
  <c r="D24"/>
  <c r="D20"/>
  <c r="D65"/>
  <c r="D5"/>
  <c r="D56"/>
  <c r="D13"/>
  <c r="D16"/>
  <c r="D28"/>
  <c r="D44"/>
  <c r="D18"/>
  <c r="D15"/>
  <c r="D63"/>
  <c r="D39"/>
  <c r="D60"/>
  <c r="D36"/>
  <c r="D64"/>
  <c r="D34"/>
  <c r="D35"/>
  <c r="D49"/>
  <c r="D40"/>
  <c r="D47"/>
  <c r="D55"/>
  <c r="D51"/>
  <c r="D57"/>
  <c r="D42"/>
  <c r="D43"/>
  <c r="T54"/>
  <c r="R54"/>
  <c r="T14"/>
  <c r="R14"/>
  <c r="T26"/>
  <c r="R26"/>
  <c r="T58"/>
  <c r="R58"/>
  <c r="T25"/>
  <c r="R25"/>
  <c r="T9"/>
  <c r="R9"/>
  <c r="T48"/>
  <c r="R48"/>
  <c r="T17"/>
  <c r="R17"/>
  <c r="T10"/>
  <c r="R10"/>
  <c r="T7"/>
  <c r="R7"/>
  <c r="T66"/>
  <c r="R66"/>
  <c r="D54"/>
  <c r="D14"/>
  <c r="V14" s="1"/>
  <c r="D26"/>
  <c r="D58"/>
  <c r="D25"/>
  <c r="D9"/>
  <c r="D48"/>
  <c r="D17"/>
  <c r="D10"/>
  <c r="D7"/>
  <c r="V7" s="1"/>
  <c r="D66"/>
  <c r="D23"/>
  <c r="D61"/>
  <c r="D50"/>
  <c r="V50" s="1"/>
  <c r="D37"/>
  <c r="D46"/>
  <c r="D21"/>
  <c r="D12"/>
  <c r="D4"/>
  <c r="D8"/>
  <c r="V8" s="1"/>
  <c r="D22"/>
  <c r="D52"/>
  <c r="D27"/>
  <c r="D38"/>
  <c r="D31"/>
  <c r="D59"/>
  <c r="D6"/>
  <c r="D53"/>
  <c r="D30"/>
  <c r="D32"/>
  <c r="D41"/>
  <c r="V41" s="1"/>
  <c r="D11"/>
  <c r="V11" s="1"/>
  <c r="V12" l="1"/>
  <c r="V6"/>
  <c r="V4"/>
  <c r="V10"/>
  <c r="V9"/>
  <c r="U15"/>
  <c r="U47"/>
  <c r="U51"/>
  <c r="U43"/>
  <c r="U36"/>
  <c r="U34"/>
  <c r="U35"/>
  <c r="U49"/>
  <c r="U18"/>
  <c r="U42"/>
  <c r="U60"/>
  <c r="U45"/>
  <c r="U57"/>
  <c r="U39"/>
  <c r="U63"/>
  <c r="U55"/>
  <c r="U40"/>
  <c r="U13"/>
  <c r="U28"/>
  <c r="U62"/>
  <c r="U56"/>
  <c r="U19"/>
  <c r="U20"/>
  <c r="U44"/>
  <c r="U29"/>
  <c r="U33"/>
  <c r="U24"/>
  <c r="U5"/>
  <c r="U16"/>
  <c r="U65"/>
  <c r="U3"/>
  <c r="U64"/>
  <c r="V28"/>
  <c r="V62"/>
  <c r="V56"/>
  <c r="V19"/>
  <c r="V20"/>
  <c r="V44"/>
  <c r="V29"/>
  <c r="V33"/>
  <c r="V24"/>
  <c r="V16"/>
  <c r="V65"/>
  <c r="F45" l="1"/>
  <c r="E45"/>
  <c r="D45" l="1"/>
  <c r="A2" i="6"/>
  <c r="S15" i="2" l="1"/>
  <c r="T15"/>
  <c r="C45"/>
  <c r="S56" l="1"/>
  <c r="T56"/>
  <c r="S47"/>
  <c r="T47"/>
  <c r="S63"/>
  <c r="T63"/>
  <c r="V63" s="1"/>
  <c r="S51"/>
  <c r="T51"/>
  <c r="S62"/>
  <c r="T62"/>
  <c r="S29"/>
  <c r="T29"/>
  <c r="S42"/>
  <c r="T42"/>
  <c r="S33"/>
  <c r="T33"/>
  <c r="T64"/>
  <c r="S64"/>
  <c r="S57"/>
  <c r="T57"/>
  <c r="S36"/>
  <c r="T36"/>
  <c r="S24"/>
  <c r="T24"/>
  <c r="S18"/>
  <c r="T18"/>
  <c r="V18" s="1"/>
  <c r="S28"/>
  <c r="T28"/>
  <c r="S34"/>
  <c r="T34"/>
  <c r="S19"/>
  <c r="T19"/>
  <c r="S13"/>
  <c r="T13"/>
  <c r="S49"/>
  <c r="T49"/>
  <c r="S35"/>
  <c r="T35"/>
  <c r="S45"/>
  <c r="T45"/>
  <c r="S60"/>
  <c r="T60"/>
  <c r="V60" s="1"/>
  <c r="S43"/>
  <c r="T43"/>
  <c r="S55"/>
  <c r="T55"/>
  <c r="S20"/>
  <c r="T20"/>
  <c r="S44"/>
  <c r="T44"/>
  <c r="S40"/>
  <c r="T40"/>
  <c r="S39"/>
  <c r="T39"/>
  <c r="S5"/>
  <c r="T5"/>
  <c r="S16"/>
  <c r="T16"/>
  <c r="S65"/>
  <c r="T65"/>
  <c r="S3"/>
  <c r="T3"/>
  <c r="AA35" i="3"/>
  <c r="AB33"/>
  <c r="AA31"/>
  <c r="AC29"/>
  <c r="AA27"/>
  <c r="AB25"/>
  <c r="AA23"/>
  <c r="AC21"/>
  <c r="AA19"/>
  <c r="AB17"/>
  <c r="AA15"/>
  <c r="AC13"/>
  <c r="AA11"/>
  <c r="AB9"/>
  <c r="AA7"/>
  <c r="V13" i="2" l="1"/>
  <c r="V3"/>
  <c r="Q43"/>
  <c r="R43"/>
  <c r="V43" s="1"/>
  <c r="Q55"/>
  <c r="R55"/>
  <c r="V55" s="1"/>
  <c r="Q20"/>
  <c r="R20"/>
  <c r="Q44"/>
  <c r="R44"/>
  <c r="Q40"/>
  <c r="R40"/>
  <c r="V40" s="1"/>
  <c r="Q39"/>
  <c r="R39"/>
  <c r="V39" s="1"/>
  <c r="Q5"/>
  <c r="R5"/>
  <c r="V5" s="1"/>
  <c r="Q16"/>
  <c r="R16"/>
  <c r="Q65"/>
  <c r="R65"/>
  <c r="Q3"/>
  <c r="R3"/>
  <c r="N1"/>
  <c r="P41" i="3"/>
  <c r="P1"/>
  <c r="B45" i="2" l="1"/>
  <c r="B18" i="1"/>
  <c r="B17"/>
  <c r="Q35" i="2" l="1"/>
  <c r="R35"/>
  <c r="V35" s="1"/>
  <c r="Q15"/>
  <c r="R15"/>
  <c r="Q56"/>
  <c r="R56"/>
  <c r="Q51"/>
  <c r="R51"/>
  <c r="V51" s="1"/>
  <c r="Q19"/>
  <c r="R19"/>
  <c r="Q13"/>
  <c r="R13"/>
  <c r="Q49"/>
  <c r="R49"/>
  <c r="V49" s="1"/>
  <c r="Q45"/>
  <c r="R45"/>
  <c r="V45" s="1"/>
  <c r="Q60"/>
  <c r="R60"/>
  <c r="V15" l="1"/>
  <c r="Q33"/>
  <c r="R33"/>
  <c r="Q62"/>
  <c r="R62"/>
  <c r="Q28"/>
  <c r="R28"/>
  <c r="Q18"/>
  <c r="R18"/>
  <c r="Q42"/>
  <c r="R42"/>
  <c r="V42" s="1"/>
  <c r="Q63"/>
  <c r="R63"/>
  <c r="Q36"/>
  <c r="R36"/>
  <c r="V36" s="1"/>
  <c r="Q29"/>
  <c r="R29"/>
  <c r="Q34"/>
  <c r="R34"/>
  <c r="V34" s="1"/>
  <c r="Q64"/>
  <c r="V64" s="1"/>
  <c r="R64"/>
  <c r="Q24"/>
  <c r="R24"/>
  <c r="Q47"/>
  <c r="R47"/>
  <c r="Q57"/>
  <c r="R57"/>
  <c r="V57" s="1"/>
  <c r="A1"/>
  <c r="V47" l="1"/>
  <c r="H67" i="3"/>
  <c r="H65"/>
  <c r="H63"/>
  <c r="H61"/>
  <c r="H66"/>
  <c r="H64"/>
  <c r="H62"/>
  <c r="H60"/>
  <c r="H44"/>
  <c r="H43"/>
  <c r="H42"/>
  <c r="H41"/>
  <c r="E3" i="1" l="1"/>
  <c r="C23" i="3" s="1"/>
  <c r="E2" i="1"/>
  <c r="C17" i="3" s="1"/>
  <c r="B2"/>
  <c r="E11" s="1"/>
  <c r="F35"/>
  <c r="F5"/>
  <c r="B21" i="6"/>
  <c r="B20"/>
  <c r="B19"/>
  <c r="B18"/>
  <c r="B12"/>
  <c r="B11"/>
  <c r="B10"/>
  <c r="B9"/>
  <c r="B8"/>
  <c r="B7"/>
  <c r="P11" i="3"/>
  <c r="AC11" s="1"/>
  <c r="P19"/>
  <c r="AC19" s="1"/>
  <c r="P20"/>
  <c r="AC20" s="1"/>
  <c r="A1"/>
  <c r="F12" i="1"/>
  <c r="F13" s="1"/>
  <c r="A1" i="6"/>
  <c r="B5"/>
  <c r="B6"/>
  <c r="B21" i="3" l="1"/>
  <c r="F21" s="1"/>
  <c r="B19"/>
  <c r="F19" s="1"/>
  <c r="E33"/>
  <c r="E15"/>
  <c r="E27"/>
  <c r="E13" i="1"/>
  <c r="F14"/>
  <c r="E23" i="3"/>
  <c r="E12" i="1"/>
  <c r="D12" s="1"/>
  <c r="E31" i="3"/>
  <c r="E17"/>
  <c r="E7"/>
  <c r="D7" s="1"/>
  <c r="G6"/>
  <c r="G5"/>
  <c r="G20"/>
  <c r="G19"/>
  <c r="G22"/>
  <c r="G21"/>
  <c r="G36"/>
  <c r="G35"/>
  <c r="P12"/>
  <c r="AC12" s="1"/>
  <c r="D13" i="1" l="1"/>
  <c r="F15"/>
  <c r="E14"/>
  <c r="D9" i="3"/>
  <c r="B7"/>
  <c r="F7" s="1"/>
  <c r="X35"/>
  <c r="X36"/>
  <c r="X21"/>
  <c r="X22"/>
  <c r="X19"/>
  <c r="X20"/>
  <c r="X6"/>
  <c r="P27"/>
  <c r="AC27" s="1"/>
  <c r="X5"/>
  <c r="H35"/>
  <c r="Y35" s="1"/>
  <c r="J35"/>
  <c r="H36"/>
  <c r="Y36" s="1"/>
  <c r="J36"/>
  <c r="H21"/>
  <c r="Y21" s="1"/>
  <c r="J21"/>
  <c r="H22"/>
  <c r="Y22" s="1"/>
  <c r="J22"/>
  <c r="H19"/>
  <c r="Y19" s="1"/>
  <c r="J19"/>
  <c r="H20"/>
  <c r="Y20" s="1"/>
  <c r="J20"/>
  <c r="H5"/>
  <c r="Y5" s="1"/>
  <c r="J5"/>
  <c r="H6"/>
  <c r="Y6" s="1"/>
  <c r="J6"/>
  <c r="D14" i="1" l="1"/>
  <c r="G7" i="3"/>
  <c r="I7" s="1"/>
  <c r="G8"/>
  <c r="I8" s="1"/>
  <c r="I5"/>
  <c r="E15" i="1"/>
  <c r="D15" s="1"/>
  <c r="F16"/>
  <c r="D11" i="3"/>
  <c r="B9"/>
  <c r="F9" s="1"/>
  <c r="I6"/>
  <c r="L6" s="1"/>
  <c r="AA6" s="1"/>
  <c r="I20"/>
  <c r="I19"/>
  <c r="I22"/>
  <c r="L22" s="1"/>
  <c r="AA22" s="1"/>
  <c r="I21"/>
  <c r="L21" s="1"/>
  <c r="I36"/>
  <c r="I35"/>
  <c r="L5"/>
  <c r="N24"/>
  <c r="C5" i="6"/>
  <c r="E8"/>
  <c r="C9"/>
  <c r="E12"/>
  <c r="G9" i="3" l="1"/>
  <c r="G10"/>
  <c r="X8"/>
  <c r="H8"/>
  <c r="Y8" s="1"/>
  <c r="J8"/>
  <c r="H7"/>
  <c r="X7"/>
  <c r="J7"/>
  <c r="E16" i="1"/>
  <c r="D16" s="1"/>
  <c r="F17"/>
  <c r="D13" i="3"/>
  <c r="B11"/>
  <c r="F11" s="1"/>
  <c r="AA5"/>
  <c r="C18" i="6"/>
  <c r="N31" i="3"/>
  <c r="AB31" s="1"/>
  <c r="N32"/>
  <c r="AB32" s="1"/>
  <c r="N15"/>
  <c r="AB15" s="1"/>
  <c r="N16"/>
  <c r="AB16" s="1"/>
  <c r="N23"/>
  <c r="AB23" s="1"/>
  <c r="AA21"/>
  <c r="C20" i="6"/>
  <c r="N7" i="3"/>
  <c r="AB7" s="1"/>
  <c r="N8"/>
  <c r="AB8" s="1"/>
  <c r="P28"/>
  <c r="AC28" s="1"/>
  <c r="AB24"/>
  <c r="G12" l="1"/>
  <c r="G11"/>
  <c r="Y7"/>
  <c r="E5" i="6"/>
  <c r="D5" s="1"/>
  <c r="H10" i="3"/>
  <c r="Y10" s="1"/>
  <c r="J10"/>
  <c r="X10"/>
  <c r="J9"/>
  <c r="X9"/>
  <c r="H9"/>
  <c r="I9" s="1"/>
  <c r="L9" s="1"/>
  <c r="F18" i="1"/>
  <c r="E17"/>
  <c r="D17" s="1"/>
  <c r="B13" i="3"/>
  <c r="F13" s="1"/>
  <c r="D15"/>
  <c r="Y9" l="1"/>
  <c r="C6" i="6"/>
  <c r="X11" i="3"/>
  <c r="H11"/>
  <c r="J11"/>
  <c r="I11"/>
  <c r="H12"/>
  <c r="Y12" s="1"/>
  <c r="J12"/>
  <c r="X12"/>
  <c r="I12"/>
  <c r="G14"/>
  <c r="G13"/>
  <c r="AA9"/>
  <c r="I10"/>
  <c r="L10" s="1"/>
  <c r="AA10" s="1"/>
  <c r="F19" i="1"/>
  <c r="E18"/>
  <c r="D18" s="1"/>
  <c r="B15" i="3"/>
  <c r="F15" s="1"/>
  <c r="D17"/>
  <c r="X14" l="1"/>
  <c r="H14"/>
  <c r="Y14" s="1"/>
  <c r="J14"/>
  <c r="H13"/>
  <c r="I13" s="1"/>
  <c r="L13" s="1"/>
  <c r="X13"/>
  <c r="J13"/>
  <c r="Y11"/>
  <c r="E6" i="6"/>
  <c r="D6" s="1"/>
  <c r="G15" i="3"/>
  <c r="G16"/>
  <c r="E18" i="6"/>
  <c r="D18" s="1"/>
  <c r="E19" i="1"/>
  <c r="D19" s="1"/>
  <c r="F20"/>
  <c r="D19" i="3"/>
  <c r="D21" s="1"/>
  <c r="D23" s="1"/>
  <c r="B17"/>
  <c r="F17" s="1"/>
  <c r="I14" l="1"/>
  <c r="L14" s="1"/>
  <c r="AA14" s="1"/>
  <c r="H15"/>
  <c r="X15"/>
  <c r="J15"/>
  <c r="I15"/>
  <c r="X16"/>
  <c r="H16"/>
  <c r="Y16" s="1"/>
  <c r="J16"/>
  <c r="AA13"/>
  <c r="G18"/>
  <c r="G17"/>
  <c r="Y13"/>
  <c r="C7" i="6"/>
  <c r="E20" i="1"/>
  <c r="D20" s="1"/>
  <c r="F21"/>
  <c r="B23" i="3"/>
  <c r="F23" s="1"/>
  <c r="D25"/>
  <c r="I16" l="1"/>
  <c r="C19" i="6"/>
  <c r="X17" i="3"/>
  <c r="H17"/>
  <c r="J17"/>
  <c r="I17"/>
  <c r="L17" s="1"/>
  <c r="H18"/>
  <c r="Y18" s="1"/>
  <c r="J18"/>
  <c r="X18"/>
  <c r="I18"/>
  <c r="L18" s="1"/>
  <c r="AA18" s="1"/>
  <c r="G23"/>
  <c r="G24"/>
  <c r="Y15"/>
  <c r="E7" i="6"/>
  <c r="D7" s="1"/>
  <c r="F22" i="1"/>
  <c r="E21"/>
  <c r="D21" s="1"/>
  <c r="D27" i="3"/>
  <c r="B25"/>
  <c r="F25" s="1"/>
  <c r="AA17" l="1"/>
  <c r="E19" i="6"/>
  <c r="D19" s="1"/>
  <c r="X24" i="3"/>
  <c r="H24"/>
  <c r="Y24" s="1"/>
  <c r="J24"/>
  <c r="Y17"/>
  <c r="C8" i="6"/>
  <c r="D8" s="1"/>
  <c r="G25" i="3"/>
  <c r="G26"/>
  <c r="H23"/>
  <c r="I23" s="1"/>
  <c r="X23"/>
  <c r="J23"/>
  <c r="F23" i="1"/>
  <c r="E22"/>
  <c r="D22" s="1"/>
  <c r="D29" i="3"/>
  <c r="B27"/>
  <c r="F27" s="1"/>
  <c r="I24" l="1"/>
  <c r="G28"/>
  <c r="G27"/>
  <c r="Y23"/>
  <c r="E9" i="6"/>
  <c r="D9" s="1"/>
  <c r="H26" i="3"/>
  <c r="Y26" s="1"/>
  <c r="J26"/>
  <c r="X26"/>
  <c r="X25"/>
  <c r="H25"/>
  <c r="I25" s="1"/>
  <c r="L25" s="1"/>
  <c r="J25"/>
  <c r="E23" i="1"/>
  <c r="D23" s="1"/>
  <c r="F24"/>
  <c r="D31" i="3"/>
  <c r="B29"/>
  <c r="F29" s="1"/>
  <c r="I26" l="1"/>
  <c r="L26" s="1"/>
  <c r="AA26" s="1"/>
  <c r="G30"/>
  <c r="G29"/>
  <c r="X27"/>
  <c r="H27"/>
  <c r="I27" s="1"/>
  <c r="J27"/>
  <c r="AA25"/>
  <c r="Y25"/>
  <c r="C10" i="6"/>
  <c r="H28" i="3"/>
  <c r="Y28" s="1"/>
  <c r="J28"/>
  <c r="X28"/>
  <c r="I28"/>
  <c r="E24" i="1"/>
  <c r="D24" s="1"/>
  <c r="F25"/>
  <c r="B31" i="3"/>
  <c r="F31" s="1"/>
  <c r="D33"/>
  <c r="E20" i="6" l="1"/>
  <c r="D20" s="1"/>
  <c r="Y27" i="3"/>
  <c r="E10" i="6"/>
  <c r="D10" s="1"/>
  <c r="H29" i="3"/>
  <c r="X29"/>
  <c r="J29"/>
  <c r="I29"/>
  <c r="L29" s="1"/>
  <c r="G31"/>
  <c r="G32"/>
  <c r="X30"/>
  <c r="H30"/>
  <c r="Y30" s="1"/>
  <c r="J30"/>
  <c r="F26" i="1"/>
  <c r="E25"/>
  <c r="D25" s="1"/>
  <c r="D35" i="3"/>
  <c r="B33"/>
  <c r="F33" s="1"/>
  <c r="Y29" l="1"/>
  <c r="C11" i="6"/>
  <c r="AA29" i="3"/>
  <c r="H31"/>
  <c r="I31" s="1"/>
  <c r="X31"/>
  <c r="J31"/>
  <c r="G34"/>
  <c r="G33"/>
  <c r="I30"/>
  <c r="L30" s="1"/>
  <c r="AA30" s="1"/>
  <c r="X32"/>
  <c r="H32"/>
  <c r="Y32" s="1"/>
  <c r="J32"/>
  <c r="I32"/>
  <c r="F27" i="1"/>
  <c r="E27" s="1"/>
  <c r="D27" s="1"/>
  <c r="E26"/>
  <c r="D26" s="1"/>
  <c r="C21" i="6" l="1"/>
  <c r="X33" i="3"/>
  <c r="H33"/>
  <c r="J33"/>
  <c r="I33"/>
  <c r="L33" s="1"/>
  <c r="H34"/>
  <c r="Y34" s="1"/>
  <c r="J34"/>
  <c r="X34"/>
  <c r="I34"/>
  <c r="L34" s="1"/>
  <c r="AA34" s="1"/>
  <c r="Y31"/>
  <c r="E11" i="6"/>
  <c r="D11" s="1"/>
  <c r="E21" l="1"/>
  <c r="D21" s="1"/>
  <c r="AA33" i="3"/>
  <c r="Y33"/>
  <c r="C12" i="6"/>
  <c r="D12" s="1"/>
</calcChain>
</file>

<file path=xl/sharedStrings.xml><?xml version="1.0" encoding="utf-8"?>
<sst xmlns="http://schemas.openxmlformats.org/spreadsheetml/2006/main" count="306" uniqueCount="188">
  <si>
    <t xml:space="preserve">Έναρξη: </t>
  </si>
  <si>
    <t xml:space="preserve">Λήξη: </t>
  </si>
  <si>
    <t xml:space="preserve">Επιδιατητής: </t>
  </si>
  <si>
    <t xml:space="preserve">Διοργανωτής: </t>
  </si>
  <si>
    <t xml:space="preserve">Τίτλος Τουρνουά: </t>
  </si>
  <si>
    <t xml:space="preserve">Έδρα αγώνων: </t>
  </si>
  <si>
    <t>Ονοματεπώνυμο</t>
  </si>
  <si>
    <t>Σύλλογος</t>
  </si>
  <si>
    <t>α/α</t>
  </si>
  <si>
    <t>seed</t>
  </si>
  <si>
    <t>3-4</t>
  </si>
  <si>
    <t>ΩΡΑ</t>
  </si>
  <si>
    <t>Κτγρ.</t>
  </si>
  <si>
    <t>Έναρξη</t>
  </si>
  <si>
    <t>όχι πριν</t>
  </si>
  <si>
    <t xml:space="preserve">Τηλέφωνο επιδ: </t>
  </si>
  <si>
    <t>Θέσεις</t>
  </si>
  <si>
    <t>space pos</t>
  </si>
  <si>
    <t xml:space="preserve"> </t>
  </si>
  <si>
    <t>Index</t>
  </si>
  <si>
    <t>Value</t>
  </si>
  <si>
    <t>ByeOrder</t>
  </si>
  <si>
    <t>Πρόγραμμα αγώνων</t>
  </si>
  <si>
    <t>Round 2</t>
  </si>
  <si>
    <t xml:space="preserve">Αριθμός θέσεων seeded: </t>
  </si>
  <si>
    <t xml:space="preserve">1 2 3 4 </t>
  </si>
  <si>
    <t>επώνυμο</t>
  </si>
  <si>
    <t>ByeCnt</t>
  </si>
  <si>
    <t>ByeSum</t>
  </si>
  <si>
    <t>seeded players</t>
  </si>
  <si>
    <t>επιδιαιτητής</t>
  </si>
  <si>
    <t>Round 1</t>
  </si>
  <si>
    <t>Αθλητές ζευγάρι α'</t>
  </si>
  <si>
    <t>Αθλητές ζευγάρι β'</t>
  </si>
  <si>
    <t>RndIndx</t>
  </si>
  <si>
    <t>random</t>
  </si>
  <si>
    <t>FixRandom</t>
  </si>
  <si>
    <t>SortPts</t>
  </si>
  <si>
    <t>ΔΙΠΛΑ 16άρι ΤΑΜΠΛΟ</t>
  </si>
  <si>
    <t xml:space="preserve">0 0 0 0 0 0 0 0 0 0 0 0 0 0 0 0 0 0 0 0 0 0 0 0 0 0 0 0 0 0 0 0 0 0 0 0 0 0 0 0 </t>
  </si>
  <si>
    <t>BoldPlayers</t>
  </si>
  <si>
    <t>Βαθμ</t>
  </si>
  <si>
    <t xml:space="preserve">   Α.Μ.   </t>
  </si>
  <si>
    <t xml:space="preserve">   Α.Μ.  </t>
  </si>
  <si>
    <t xml:space="preserve">  Α.Μ.  </t>
  </si>
  <si>
    <t>=RandUniq(3;4;2)</t>
  </si>
  <si>
    <t>=CONCATENATE(LEFT(D9;$B$18*2);LEFT(D8;$B$19*2);RandUniq($B$19+1;16-$B$18;16-$B$19-$B$18);" ")</t>
  </si>
  <si>
    <t>winners</t>
  </si>
  <si>
    <t>2 &amp; w</t>
  </si>
  <si>
    <t xml:space="preserve">Πλήθος bye (0-8): </t>
  </si>
  <si>
    <t xml:space="preserve">md  (# για off) </t>
  </si>
  <si>
    <t>Διπλά</t>
  </si>
  <si>
    <t xml:space="preserve">type: </t>
  </si>
  <si>
    <t>Main Draw</t>
  </si>
  <si>
    <t xml:space="preserve">Κατηγορία: </t>
  </si>
  <si>
    <t>ΠΡΟΚΡΙΜΑΤΙΚΑ E1, E2 (32 για 8)</t>
  </si>
  <si>
    <t>17-32</t>
  </si>
  <si>
    <t>9-16</t>
  </si>
  <si>
    <t>5-8</t>
  </si>
  <si>
    <t>2ος</t>
  </si>
  <si>
    <t>1ος</t>
  </si>
  <si>
    <t>E1</t>
  </si>
  <si>
    <t>E1-12</t>
  </si>
  <si>
    <t>E1-14</t>
  </si>
  <si>
    <t>E1-16</t>
  </si>
  <si>
    <t>E1-18</t>
  </si>
  <si>
    <t>E2</t>
  </si>
  <si>
    <t>E2-12</t>
  </si>
  <si>
    <t>E2-14</t>
  </si>
  <si>
    <t>E2-16</t>
  </si>
  <si>
    <t>ΚΥΡΙΩΣ ΤΑΜΠΛΟ E1, E2 &amp; E3</t>
  </si>
  <si>
    <t>E3</t>
  </si>
  <si>
    <t>E3-12</t>
  </si>
  <si>
    <t>E3-14</t>
  </si>
  <si>
    <t>E3-16</t>
  </si>
  <si>
    <t>ΔΙΠΛΑ E1, E2</t>
  </si>
  <si>
    <t>Rand</t>
  </si>
  <si>
    <t>i</t>
  </si>
  <si>
    <t xml:space="preserve"> Don't Change this Worksheet !</t>
  </si>
  <si>
    <t>Α.Μ.</t>
  </si>
  <si>
    <t>ptsD</t>
  </si>
  <si>
    <t>ptsS</t>
  </si>
  <si>
    <t>β-Δ</t>
  </si>
  <si>
    <t>β-Μ</t>
  </si>
  <si>
    <t>D&gt;0</t>
  </si>
  <si>
    <t>S&gt;0</t>
  </si>
  <si>
    <t>SortV</t>
  </si>
  <si>
    <t>s1</t>
  </si>
  <si>
    <t>s2</t>
  </si>
  <si>
    <t>s3</t>
  </si>
  <si>
    <t>s4</t>
  </si>
  <si>
    <t>s5</t>
  </si>
  <si>
    <t>3 4</t>
  </si>
  <si>
    <t>ΚΑΠΕΛΛΑ ΑΛΙΚΗ</t>
  </si>
  <si>
    <t>ΝΤΑΝΙΕΛΙΑΝΤΣ ΑΝΝΑ-ΜΑΡΙΑ</t>
  </si>
  <si>
    <t>ΖΑΧΟΠΟΥΛΟΥ ΑΘΑΝΑΣΙΑ</t>
  </si>
  <si>
    <t>ΚΩΤΣΑΚΗ ΑΙΚΑΤΕΡΙΝΗ</t>
  </si>
  <si>
    <t>ΠΕΤΡΙΔΟΥ ΗΛΕΚΤΡΑ</t>
  </si>
  <si>
    <t>ΓΕΝΝΗΜΑΤΑ ΜΑΡΙΝΑ</t>
  </si>
  <si>
    <t>ΣΤΑΜΠΟΥΛΗ ΧΑΡΙΚΛΕΙΑ</t>
  </si>
  <si>
    <t>ΠΑΛΑΣΚΑ ΑΝΑΣΤΑΣΙΑ-ΜΑΡΙΑ</t>
  </si>
  <si>
    <t>ΚΟΥΚΟΥΒΙΤΑΚΗ ΕΛΕΝΗ-ΑΝΝΑ</t>
  </si>
  <si>
    <t>ΚΑΦΦΕ ΖΩΗ</t>
  </si>
  <si>
    <t>ΤΣΕΚΟΥΡΑ ΚΩΝΣΤΑΝΤΙΝΑ</t>
  </si>
  <si>
    <t>ΚΟΛΟΥΤΣΟΥ ΜΑΡΙΑ-ΕΥΑΓΓΕΛΙΑ</t>
  </si>
  <si>
    <t>ΜΠΕΛΙΔΟΥ ΧΡΙΣΤΙΝΑ</t>
  </si>
  <si>
    <t>ΝΤΟΥΜΑ ΔΑΦΝΗ</t>
  </si>
  <si>
    <t>ΜΑΡΚΑΚΗ ΜΑΡΓΑΡΙΤΑ</t>
  </si>
  <si>
    <t>ΜΑΛΑΜΟΥ ΜΑΡΙΑ</t>
  </si>
  <si>
    <t>ΜΑΛΑΜΟΥ ΚΡΙΝΑ</t>
  </si>
  <si>
    <t>ΒΑΣΙΛΑΚΗ ΧΡΙΣΤΙΝΑ</t>
  </si>
  <si>
    <t>ΠΕΤΤΑ ΣΟΦΙΑ</t>
  </si>
  <si>
    <t>ΣΤΑΜΑΤΟΓΙΑΝΝΟΠΟΥΛΟΥ ΠΑΝΑΓΙΩΤΑ</t>
  </si>
  <si>
    <t>ΧΑΤΖΗ ΚΩΝΣΤΑΝΤΙΝΑ</t>
  </si>
  <si>
    <t>ΔΑΛΙΑΝΗ ΔΗΜΗΤΡΑ</t>
  </si>
  <si>
    <t>ΧΡΙΣΤΟΠΟΥΛΟΥ ΧΡΙΣΤΙΝΑ</t>
  </si>
  <si>
    <t>ΚΑΜΠΟΣΙΩΡΑ ΚΩΝΣΤΑΝΤΙΝΑ</t>
  </si>
  <si>
    <t>12</t>
  </si>
  <si>
    <r>
      <t xml:space="preserve">Ηλικία </t>
    </r>
    <r>
      <rPr>
        <sz val="7"/>
        <rFont val="Arial"/>
        <family val="2"/>
        <charset val="161"/>
      </rPr>
      <t>(12, 14, 16, 18)</t>
    </r>
    <r>
      <rPr>
        <sz val="9"/>
        <rFont val="Arial"/>
        <family val="2"/>
        <charset val="161"/>
      </rPr>
      <t xml:space="preserve">: </t>
    </r>
  </si>
  <si>
    <t>week 12</t>
  </si>
  <si>
    <t>ΑΕΤ ΝΙΚΗ ΠΑΤΡΩΝ</t>
  </si>
  <si>
    <t>Υπ.Παιδείας</t>
  </si>
  <si>
    <t>Σχολικό Πρωτάθλημα 2014</t>
  </si>
  <si>
    <t>Kορίτσια Δ</t>
  </si>
  <si>
    <t>5</t>
  </si>
  <si>
    <t>11 Μαίου</t>
  </si>
  <si>
    <t>Γ.Καζάνης</t>
  </si>
  <si>
    <t>6ο ΓΕΛ ΓΛΥΦΑΔΑΣ</t>
  </si>
  <si>
    <t>6ο ΓΕΛ ΒΟΛΟΥ</t>
  </si>
  <si>
    <t>3ο ΓΕΛ ΠΕΡΙΣΤΕΡΙΟΥ</t>
  </si>
  <si>
    <t>ΚΟΛΛΕΓΙΟ ΑΘΗΝΩΝ</t>
  </si>
  <si>
    <t>ΛΥΚΕΙΑΚΕΣ ΤΑΞΕΙΣ 7ου ΓΥΜΝΑΣΙΟΥ</t>
  </si>
  <si>
    <t>ΙΔ.ΓΕΝ.ΛΥΚΕΙΟ Ι.Μ.ΠΑΝΑΓΙΩΤ/ΛΟΥ</t>
  </si>
  <si>
    <t>1ο ΓΕΛ Ν.ΙΩΝΙΑΣ</t>
  </si>
  <si>
    <t>2ο ΓΕΛ ΒΡΙΛΗΣΣΙΩΝ</t>
  </si>
  <si>
    <t>ΑΡΣΑΚΕΙΟ ΓΕΛ ΘΕΣ/ΚΗΣ</t>
  </si>
  <si>
    <t>ΔΕΜΕΝΑΓΑ ΔΑΦΝΗ</t>
  </si>
  <si>
    <t>1ο ΓΕΛ ΝΕΑΣ ΜΑΚΡΗΣ</t>
  </si>
  <si>
    <t>ΓΕΛ ΛΑΡΙΣΑΣ</t>
  </si>
  <si>
    <t>2ο ΓΕΛ ΠΕΥΚΗΣ</t>
  </si>
  <si>
    <t>3ο ΓΕΛ ΗΡΑΚΛΕΙΟΥ</t>
  </si>
  <si>
    <t>ΙΔ.ΓΕΛ ΠΟΛΥΤΡΟΠΗ ΑΡΜΟΝΙΑ</t>
  </si>
  <si>
    <t>ΖΩΣΙΜΑΙΑ ΣΧΟΛΗ ΙΩΑΝΝΙΝΩΝ</t>
  </si>
  <si>
    <t>1ο ΓΕΛ ΠΕΡΙΣΤΕΡΙΟΥ</t>
  </si>
  <si>
    <t>1ο ΓΕΛ ΠΕΥΚΗΣ</t>
  </si>
  <si>
    <t>7ο ΓΕΛ ΚΑΛΑΜΑΡΙΑΣ</t>
  </si>
  <si>
    <t>ΙΔ.ΕΝ.ΛΥΚΕΙΟ ΘΕΟΜΗΤΩΡ</t>
  </si>
  <si>
    <t>ΑΡΣΑΚΕΙΟ ΠΑΤΡΩΝ</t>
  </si>
  <si>
    <t>ΓΕΛ ΚΑΝΗΘΟΥ</t>
  </si>
  <si>
    <t>ΓΡΙΝΕΖΟΥ ΣΟΦΙΑ</t>
  </si>
  <si>
    <t>2ο ΓΕΛ ΑΡΓΟΥΣ</t>
  </si>
  <si>
    <t xml:space="preserve">ΠΠΓ ΛΥΚΕΙΟ ΠΑΤΡΑΣ </t>
  </si>
  <si>
    <t>ΛΕΚΚΑ ΒΑΣΙΛΙΚΗ</t>
  </si>
  <si>
    <t>7ο ΕΠΑΛ ΠΑΤΡΑΣ</t>
  </si>
  <si>
    <t>12-23021</t>
  </si>
  <si>
    <t>12-25501</t>
  </si>
  <si>
    <t>12-24664</t>
  </si>
  <si>
    <t>12-27401</t>
  </si>
  <si>
    <t>12-22576</t>
  </si>
  <si>
    <t>12-22914</t>
  </si>
  <si>
    <t>12-25497</t>
  </si>
  <si>
    <t>12-23033</t>
  </si>
  <si>
    <t>12-24109</t>
  </si>
  <si>
    <t>12-24142</t>
  </si>
  <si>
    <t>12-24335</t>
  </si>
  <si>
    <t>12-25641</t>
  </si>
  <si>
    <t>12-25091</t>
  </si>
  <si>
    <t>12-26824</t>
  </si>
  <si>
    <t>12-25728</t>
  </si>
  <si>
    <t>12-26308</t>
  </si>
  <si>
    <t>12-26307</t>
  </si>
  <si>
    <t>12-24655</t>
  </si>
  <si>
    <t>12-22974</t>
  </si>
  <si>
    <t>12-24899</t>
  </si>
  <si>
    <t>12-29449</t>
  </si>
  <si>
    <t>12-25244</t>
  </si>
  <si>
    <t>12-25517</t>
  </si>
  <si>
    <t>12-28813</t>
  </si>
  <si>
    <t>12-31348</t>
  </si>
  <si>
    <t>12-27505</t>
  </si>
  <si>
    <t>12-29539</t>
  </si>
  <si>
    <t xml:space="preserve">0 0 0 1 2 3 4 5 12 11 6 8 9 13 7 10 </t>
  </si>
  <si>
    <t>ok</t>
  </si>
  <si>
    <t>64 63</t>
  </si>
  <si>
    <t>60 60</t>
  </si>
  <si>
    <t>64 62</t>
  </si>
  <si>
    <t>62 60</t>
  </si>
  <si>
    <t>64 57 10-5</t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</si>
</sst>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0.00000"/>
    <numFmt numFmtId="166" formatCode="0.0000"/>
    <numFmt numFmtId="167" formatCode="0.0"/>
  </numFmts>
  <fonts count="48">
    <font>
      <sz val="10"/>
      <name val="Arial"/>
      <charset val="161"/>
    </font>
    <font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4"/>
      <name val="Arial"/>
      <family val="2"/>
      <charset val="161"/>
    </font>
    <font>
      <sz val="8"/>
      <name val="Arial"/>
      <family val="2"/>
      <charset val="161"/>
    </font>
    <font>
      <u/>
      <sz val="8"/>
      <name val="Arial"/>
      <family val="2"/>
      <charset val="161"/>
    </font>
    <font>
      <b/>
      <sz val="8"/>
      <color indexed="12"/>
      <name val="Arial"/>
      <family val="2"/>
      <charset val="161"/>
    </font>
    <font>
      <b/>
      <sz val="8"/>
      <name val="Arial"/>
      <family val="2"/>
      <charset val="161"/>
    </font>
    <font>
      <sz val="6"/>
      <name val="Arial"/>
      <family val="2"/>
      <charset val="161"/>
    </font>
    <font>
      <u/>
      <sz val="6"/>
      <color indexed="55"/>
      <name val="Arial"/>
      <family val="2"/>
      <charset val="161"/>
    </font>
    <font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sz val="14"/>
      <name val="Arial"/>
      <family val="2"/>
      <charset val="161"/>
    </font>
    <font>
      <sz val="7"/>
      <name val="Arial"/>
      <family val="2"/>
      <charset val="161"/>
    </font>
    <font>
      <sz val="10"/>
      <name val="Arial"/>
      <family val="2"/>
      <charset val="161"/>
    </font>
    <font>
      <b/>
      <sz val="6"/>
      <name val="Arial"/>
      <family val="2"/>
      <charset val="161"/>
    </font>
    <font>
      <b/>
      <sz val="12"/>
      <color indexed="10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u/>
      <sz val="13"/>
      <name val="Arial"/>
      <family val="2"/>
      <charset val="161"/>
    </font>
    <font>
      <sz val="13"/>
      <name val="Arial"/>
      <family val="2"/>
      <charset val="161"/>
    </font>
    <font>
      <b/>
      <sz val="7"/>
      <name val="Arial"/>
      <family val="2"/>
      <charset val="161"/>
    </font>
    <font>
      <b/>
      <sz val="14"/>
      <color rgb="FFFF0000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6"/>
      <name val="Arial"/>
      <family val="2"/>
      <charset val="161"/>
    </font>
    <font>
      <b/>
      <u/>
      <sz val="14"/>
      <name val="Arial"/>
      <family val="2"/>
      <charset val="161"/>
    </font>
    <font>
      <i/>
      <sz val="9"/>
      <name val="Arial"/>
      <family val="2"/>
      <charset val="161"/>
    </font>
    <font>
      <b/>
      <sz val="18"/>
      <name val="Arial"/>
      <family val="2"/>
      <charset val="161"/>
    </font>
    <font>
      <b/>
      <sz val="10"/>
      <color rgb="FFC00000"/>
      <name val="Arial"/>
      <family val="2"/>
      <charset val="161"/>
    </font>
    <font>
      <b/>
      <sz val="9"/>
      <name val="Verdana"/>
      <family val="2"/>
      <charset val="161"/>
    </font>
    <font>
      <sz val="9"/>
      <color theme="1"/>
      <name val="Verdana"/>
      <family val="2"/>
      <charset val="161"/>
    </font>
    <font>
      <sz val="9"/>
      <name val="Verdana"/>
      <family val="2"/>
      <charset val="161"/>
    </font>
    <font>
      <b/>
      <sz val="10"/>
      <name val="Arial"/>
      <family val="2"/>
      <charset val="161"/>
    </font>
    <font>
      <i/>
      <sz val="8"/>
      <color theme="0" tint="-0.499984740745262"/>
      <name val="Arial"/>
      <family val="2"/>
      <charset val="161"/>
    </font>
    <font>
      <b/>
      <sz val="9"/>
      <color rgb="FF000000"/>
      <name val="Verdana"/>
      <family val="2"/>
      <charset val="161"/>
    </font>
    <font>
      <b/>
      <sz val="9"/>
      <color theme="1"/>
      <name val="Verdana"/>
      <family val="2"/>
      <charset val="161"/>
    </font>
    <font>
      <sz val="8"/>
      <color theme="0" tint="-0.499984740745262"/>
      <name val="Arial"/>
      <family val="2"/>
      <charset val="161"/>
    </font>
    <font>
      <b/>
      <i/>
      <sz val="10"/>
      <name val="Arial"/>
      <family val="2"/>
      <charset val="161"/>
    </font>
    <font>
      <b/>
      <sz val="11"/>
      <color rgb="FFC00000"/>
      <name val="Arial"/>
      <family val="2"/>
      <charset val="161"/>
    </font>
    <font>
      <i/>
      <sz val="8"/>
      <name val="Arial"/>
      <family val="2"/>
      <charset val="161"/>
    </font>
    <font>
      <b/>
      <sz val="18"/>
      <color rgb="FFFF0000"/>
      <name val="Arial"/>
      <family val="2"/>
      <charset val="161"/>
    </font>
    <font>
      <sz val="8"/>
      <color theme="1"/>
      <name val="Tahoma"/>
      <family val="2"/>
      <charset val="161"/>
    </font>
    <font>
      <b/>
      <sz val="12"/>
      <color rgb="FFC0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7" fillId="0" borderId="0"/>
  </cellStyleXfs>
  <cellXfs count="431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vertical="center"/>
    </xf>
    <xf numFmtId="0" fontId="3" fillId="0" borderId="0" xfId="0" quotePrefix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quotePrefix="1" applyFont="1" applyFill="1" applyBorder="1" applyAlignment="1">
      <alignment horizontal="left" vertical="center"/>
    </xf>
    <xf numFmtId="0" fontId="17" fillId="0" borderId="0" xfId="0" applyFont="1"/>
    <xf numFmtId="0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1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vertical="center"/>
      <protection locked="0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NumberFormat="1" applyFont="1" applyFill="1" applyAlignment="1" applyProtection="1">
      <alignment horizontal="center" vertical="center"/>
      <protection locked="0"/>
    </xf>
    <xf numFmtId="0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0" fontId="11" fillId="3" borderId="9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  <protection locked="0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0" fillId="0" borderId="0" xfId="0" quotePrefix="1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Fill="1" applyBorder="1" applyAlignment="1" applyProtection="1">
      <alignment horizontal="left" vertical="center"/>
    </xf>
    <xf numFmtId="0" fontId="8" fillId="0" borderId="17" xfId="0" applyNumberFormat="1" applyFont="1" applyFill="1" applyBorder="1" applyAlignment="1" applyProtection="1">
      <alignment horizontal="left" vertical="center"/>
    </xf>
    <xf numFmtId="0" fontId="5" fillId="5" borderId="0" xfId="0" applyFont="1" applyFill="1" applyBorder="1" applyAlignment="1" applyProtection="1">
      <alignment horizontal="center" vertical="center"/>
    </xf>
    <xf numFmtId="0" fontId="16" fillId="6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left" vertical="center"/>
    </xf>
    <xf numFmtId="0" fontId="16" fillId="6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6" fillId="4" borderId="2" xfId="0" applyFont="1" applyFill="1" applyBorder="1" applyAlignment="1" applyProtection="1">
      <alignment horizontal="left" vertical="center"/>
    </xf>
    <xf numFmtId="0" fontId="16" fillId="6" borderId="2" xfId="0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5" fillId="5" borderId="16" xfId="0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4" borderId="16" xfId="0" applyFont="1" applyFill="1" applyBorder="1" applyAlignment="1" applyProtection="1">
      <alignment horizontal="left" vertical="center"/>
    </xf>
    <xf numFmtId="0" fontId="16" fillId="0" borderId="16" xfId="0" applyFont="1" applyFill="1" applyBorder="1" applyAlignment="1" applyProtection="1">
      <alignment horizontal="left" vertical="center"/>
    </xf>
    <xf numFmtId="0" fontId="5" fillId="2" borderId="16" xfId="0" applyNumberFormat="1" applyFont="1" applyFill="1" applyBorder="1" applyAlignment="1" applyProtection="1">
      <alignment horizontal="center" vertical="center"/>
    </xf>
    <xf numFmtId="0" fontId="3" fillId="2" borderId="16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left" vertical="center"/>
    </xf>
    <xf numFmtId="0" fontId="16" fillId="7" borderId="16" xfId="0" applyFont="1" applyFill="1" applyBorder="1" applyAlignment="1" applyProtection="1">
      <alignment horizontal="center" vertical="center"/>
    </xf>
    <xf numFmtId="0" fontId="16" fillId="6" borderId="16" xfId="0" applyFont="1" applyFill="1" applyBorder="1" applyAlignment="1" applyProtection="1">
      <alignment horizontal="left" vertical="center"/>
    </xf>
    <xf numFmtId="0" fontId="5" fillId="7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left" vertical="center"/>
    </xf>
    <xf numFmtId="0" fontId="5" fillId="7" borderId="2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left" vertical="center"/>
    </xf>
    <xf numFmtId="0" fontId="8" fillId="2" borderId="7" xfId="0" applyNumberFormat="1" applyFont="1" applyFill="1" applyBorder="1" applyAlignment="1" applyProtection="1">
      <alignment horizontal="left" vertical="center"/>
    </xf>
    <xf numFmtId="0" fontId="5" fillId="7" borderId="16" xfId="0" applyFont="1" applyFill="1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16" fillId="6" borderId="1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4" borderId="2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vertical="center"/>
    </xf>
    <xf numFmtId="0" fontId="8" fillId="2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9" borderId="5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7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3" fillId="8" borderId="13" xfId="0" applyFont="1" applyFill="1" applyBorder="1" applyAlignment="1" applyProtection="1">
      <alignment horizontal="left" vertical="center"/>
      <protection locked="0"/>
    </xf>
    <xf numFmtId="0" fontId="33" fillId="8" borderId="14" xfId="0" applyFont="1" applyFill="1" applyBorder="1" applyAlignment="1" applyProtection="1">
      <alignment horizontal="left" vertical="center"/>
      <protection locked="0"/>
    </xf>
    <xf numFmtId="0" fontId="17" fillId="0" borderId="0" xfId="0" quotePrefix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quotePrefix="1" applyFont="1" applyBorder="1" applyAlignment="1" applyProtection="1">
      <alignment vertical="center"/>
      <protection locked="0"/>
    </xf>
    <xf numFmtId="0" fontId="2" fillId="0" borderId="0" xfId="0" quotePrefix="1" applyFont="1" applyBorder="1" applyAlignment="1" applyProtection="1">
      <alignment horizontal="left" vertical="center"/>
      <protection locked="0"/>
    </xf>
    <xf numFmtId="0" fontId="2" fillId="0" borderId="0" xfId="0" quotePrefix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6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quotePrefix="1" applyNumberFormat="1" applyFont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left" vertical="center"/>
      <protection locked="0"/>
    </xf>
    <xf numFmtId="0" fontId="3" fillId="0" borderId="7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3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9" fillId="0" borderId="5" xfId="0" applyNumberFormat="1" applyFont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5" xfId="0" quotePrefix="1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3" fillId="0" borderId="0" xfId="0" quotePrefix="1" applyNumberFormat="1" applyFont="1" applyBorder="1" applyAlignment="1" applyProtection="1">
      <alignment vertical="center"/>
      <protection locked="0"/>
    </xf>
    <xf numFmtId="0" fontId="34" fillId="10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 applyProtection="1">
      <alignment horizontal="center" vertical="center"/>
    </xf>
    <xf numFmtId="0" fontId="37" fillId="2" borderId="11" xfId="0" applyNumberFormat="1" applyFont="1" applyFill="1" applyBorder="1" applyAlignment="1" applyProtection="1">
      <alignment horizontal="center" vertical="center"/>
    </xf>
    <xf numFmtId="0" fontId="17" fillId="9" borderId="8" xfId="0" applyFont="1" applyFill="1" applyBorder="1" applyAlignment="1" applyProtection="1">
      <alignment horizontal="center" vertical="center"/>
      <protection locked="0"/>
    </xf>
    <xf numFmtId="0" fontId="17" fillId="9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center" vertical="center"/>
      <protection locked="0"/>
    </xf>
    <xf numFmtId="0" fontId="37" fillId="2" borderId="8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vertical="center"/>
      <protection locked="0"/>
    </xf>
    <xf numFmtId="0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37" fillId="13" borderId="3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0" fontId="17" fillId="1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Border="1" applyAlignment="1" applyProtection="1">
      <alignment horizontal="right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5" xfId="0" quotePrefix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3" fillId="0" borderId="5" xfId="0" quotePrefix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2" xfId="0" quotePrefix="1" applyNumberFormat="1" applyFont="1" applyFill="1" applyBorder="1" applyAlignment="1" applyProtection="1">
      <alignment vertical="center"/>
    </xf>
    <xf numFmtId="0" fontId="26" fillId="2" borderId="12" xfId="0" applyNumberFormat="1" applyFont="1" applyFill="1" applyBorder="1" applyAlignment="1" applyProtection="1">
      <alignment horizontal="center" vertical="center"/>
    </xf>
    <xf numFmtId="167" fontId="16" fillId="8" borderId="8" xfId="0" applyNumberFormat="1" applyFont="1" applyFill="1" applyBorder="1" applyAlignment="1" applyProtection="1">
      <alignment horizontal="center" vertical="center"/>
    </xf>
    <xf numFmtId="0" fontId="37" fillId="2" borderId="1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17" xfId="0" applyNumberFormat="1" applyFont="1" applyFill="1" applyBorder="1" applyAlignment="1" applyProtection="1">
      <alignment horizontal="left" vertical="center"/>
    </xf>
    <xf numFmtId="0" fontId="1" fillId="2" borderId="5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17" xfId="0" applyNumberFormat="1" applyFont="1" applyFill="1" applyBorder="1" applyAlignment="1" applyProtection="1">
      <alignment horizontal="left" vertical="center"/>
    </xf>
    <xf numFmtId="0" fontId="34" fillId="12" borderId="8" xfId="0" applyNumberFormat="1" applyFont="1" applyFill="1" applyBorder="1" applyAlignment="1">
      <alignment horizontal="center" vertical="center"/>
    </xf>
    <xf numFmtId="0" fontId="36" fillId="0" borderId="0" xfId="0" applyFont="1"/>
    <xf numFmtId="167" fontId="3" fillId="0" borderId="8" xfId="0" applyNumberFormat="1" applyFont="1" applyBorder="1" applyAlignment="1" applyProtection="1">
      <alignment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</xf>
    <xf numFmtId="0" fontId="16" fillId="0" borderId="8" xfId="0" applyNumberFormat="1" applyFont="1" applyBorder="1" applyAlignment="1" applyProtection="1">
      <alignment horizontal="center" vertical="center"/>
    </xf>
    <xf numFmtId="0" fontId="43" fillId="8" borderId="15" xfId="0" applyFont="1" applyFill="1" applyBorder="1" applyAlignment="1" applyProtection="1">
      <alignment horizontal="left" vertical="center"/>
      <protection locked="0"/>
    </xf>
    <xf numFmtId="0" fontId="43" fillId="8" borderId="13" xfId="0" applyFont="1" applyFill="1" applyBorder="1" applyAlignment="1" applyProtection="1">
      <alignment horizontal="left" vertical="center"/>
      <protection locked="0"/>
    </xf>
    <xf numFmtId="0" fontId="44" fillId="8" borderId="13" xfId="0" applyFont="1" applyFill="1" applyBorder="1" applyAlignment="1" applyProtection="1">
      <alignment horizontal="left" vertical="center"/>
      <protection locked="0"/>
    </xf>
    <xf numFmtId="49" fontId="43" fillId="8" borderId="13" xfId="0" applyNumberFormat="1" applyFont="1" applyFill="1" applyBorder="1" applyAlignment="1" applyProtection="1">
      <alignment horizontal="left" vertical="center"/>
      <protection locked="0"/>
    </xf>
    <xf numFmtId="0" fontId="43" fillId="8" borderId="14" xfId="0" applyFont="1" applyFill="1" applyBorder="1" applyAlignment="1" applyProtection="1">
      <alignment horizontal="left" vertical="center"/>
      <protection locked="0"/>
    </xf>
    <xf numFmtId="0" fontId="16" fillId="8" borderId="8" xfId="0" applyNumberFormat="1" applyFont="1" applyFill="1" applyBorder="1" applyAlignment="1" applyProtection="1">
      <alignment horizontal="center" vertical="center"/>
    </xf>
    <xf numFmtId="0" fontId="16" fillId="2" borderId="12" xfId="0" applyNumberFormat="1" applyFont="1" applyFill="1" applyBorder="1" applyAlignment="1" applyProtection="1">
      <alignment horizontal="center" vertical="center"/>
    </xf>
    <xf numFmtId="0" fontId="2" fillId="0" borderId="2" xfId="0" quotePrefix="1" applyNumberFormat="1" applyFont="1" applyFill="1" applyBorder="1" applyAlignment="1" applyProtection="1">
      <alignment vertical="center"/>
    </xf>
    <xf numFmtId="0" fontId="3" fillId="8" borderId="8" xfId="0" applyNumberFormat="1" applyFont="1" applyFill="1" applyBorder="1" applyAlignment="1" applyProtection="1">
      <alignment horizontal="center" vertical="center"/>
    </xf>
    <xf numFmtId="0" fontId="8" fillId="2" borderId="12" xfId="0" applyNumberFormat="1" applyFont="1" applyFill="1" applyBorder="1" applyAlignment="1" applyProtection="1">
      <alignment horizontal="center" vertical="center"/>
    </xf>
    <xf numFmtId="167" fontId="8" fillId="0" borderId="0" xfId="0" quotePrefix="1" applyNumberFormat="1" applyFont="1" applyFill="1" applyBorder="1" applyAlignment="1" applyProtection="1">
      <alignment horizontal="center" vertical="center"/>
    </xf>
    <xf numFmtId="167" fontId="8" fillId="2" borderId="8" xfId="0" applyNumberFormat="1" applyFont="1" applyFill="1" applyBorder="1" applyAlignment="1" applyProtection="1">
      <alignment horizontal="center" vertical="center"/>
    </xf>
    <xf numFmtId="167" fontId="1" fillId="0" borderId="8" xfId="0" applyNumberFormat="1" applyFont="1" applyBorder="1" applyAlignment="1" applyProtection="1">
      <alignment horizontal="center" vertical="center"/>
      <protection locked="0"/>
    </xf>
    <xf numFmtId="167" fontId="1" fillId="0" borderId="0" xfId="0" applyNumberFormat="1" applyFont="1" applyBorder="1" applyAlignment="1" applyProtection="1">
      <alignment horizontal="center" vertical="center"/>
      <protection locked="0"/>
    </xf>
    <xf numFmtId="0" fontId="8" fillId="0" borderId="2" xfId="0" quotePrefix="1" applyNumberFormat="1" applyFont="1" applyFill="1" applyBorder="1" applyAlignment="1" applyProtection="1">
      <alignment vertical="center"/>
    </xf>
    <xf numFmtId="167" fontId="8" fillId="0" borderId="5" xfId="0" quotePrefix="1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Border="1" applyAlignment="1" applyProtection="1">
      <alignment horizontal="center" vertical="center"/>
      <protection locked="0"/>
    </xf>
    <xf numFmtId="167" fontId="18" fillId="0" borderId="0" xfId="0" quotePrefix="1" applyNumberFormat="1" applyFont="1" applyFill="1" applyBorder="1" applyAlignment="1" applyProtection="1">
      <alignment vertical="center"/>
    </xf>
    <xf numFmtId="167" fontId="18" fillId="2" borderId="0" xfId="0" applyNumberFormat="1" applyFont="1" applyFill="1" applyBorder="1" applyAlignment="1" applyProtection="1">
      <alignment horizontal="center" vertical="center"/>
    </xf>
    <xf numFmtId="167" fontId="9" fillId="0" borderId="0" xfId="0" applyNumberFormat="1" applyFont="1" applyBorder="1" applyAlignment="1" applyProtection="1">
      <alignment vertical="center"/>
      <protection locked="0"/>
    </xf>
    <xf numFmtId="0" fontId="2" fillId="14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2" fillId="0" borderId="11" xfId="0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16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right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167" fontId="46" fillId="0" borderId="13" xfId="0" applyNumberFormat="1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47" fillId="14" borderId="8" xfId="0" applyNumberFormat="1" applyFont="1" applyFill="1" applyBorder="1" applyAlignment="1" applyProtection="1">
      <alignment horizontal="center" vertical="center"/>
      <protection locked="0"/>
    </xf>
    <xf numFmtId="167" fontId="17" fillId="8" borderId="8" xfId="0" applyNumberFormat="1" applyFont="1" applyFill="1" applyBorder="1" applyAlignment="1" applyProtection="1">
      <alignment horizontal="center" vertical="center"/>
    </xf>
    <xf numFmtId="0" fontId="36" fillId="0" borderId="10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14" borderId="8" xfId="0" quotePrefix="1" applyFont="1" applyFill="1" applyBorder="1" applyAlignment="1" applyProtection="1">
      <alignment horizontal="center" vertical="center"/>
      <protection locked="0"/>
    </xf>
    <xf numFmtId="0" fontId="36" fillId="14" borderId="11" xfId="0" quotePrefix="1" applyFont="1" applyFill="1" applyBorder="1" applyAlignment="1" applyProtection="1">
      <alignment horizontal="center" vertical="center"/>
      <protection locked="0"/>
    </xf>
    <xf numFmtId="0" fontId="36" fillId="14" borderId="8" xfId="0" applyFont="1" applyFill="1" applyBorder="1" applyAlignment="1" applyProtection="1">
      <alignment horizontal="center" vertical="center"/>
      <protection locked="0"/>
    </xf>
    <xf numFmtId="0" fontId="36" fillId="14" borderId="11" xfId="0" applyFont="1" applyFill="1" applyBorder="1" applyAlignment="1" applyProtection="1">
      <alignment horizontal="center" vertical="center"/>
      <protection locked="0"/>
    </xf>
    <xf numFmtId="0" fontId="36" fillId="14" borderId="15" xfId="0" quotePrefix="1" applyFont="1" applyFill="1" applyBorder="1" applyAlignment="1" applyProtection="1">
      <alignment horizontal="center" vertical="center"/>
      <protection locked="0"/>
    </xf>
    <xf numFmtId="0" fontId="36" fillId="14" borderId="15" xfId="0" applyFont="1" applyFill="1" applyBorder="1" applyAlignment="1" applyProtection="1">
      <alignment horizontal="center" vertical="center"/>
      <protection locked="0"/>
    </xf>
    <xf numFmtId="0" fontId="36" fillId="14" borderId="4" xfId="0" applyFont="1" applyFill="1" applyBorder="1" applyAlignment="1" applyProtection="1">
      <alignment horizontal="center" vertical="center"/>
      <protection locked="0"/>
    </xf>
    <xf numFmtId="0" fontId="36" fillId="15" borderId="10" xfId="0" applyFont="1" applyFill="1" applyBorder="1" applyAlignment="1" applyProtection="1">
      <alignment horizontal="center" vertical="center"/>
      <protection locked="0"/>
    </xf>
    <xf numFmtId="0" fontId="36" fillId="0" borderId="15" xfId="0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/>
      <protection locked="0"/>
    </xf>
    <xf numFmtId="0" fontId="36" fillId="0" borderId="7" xfId="0" applyFont="1" applyBorder="1" applyAlignment="1" applyProtection="1">
      <alignment horizontal="center" vertical="center"/>
      <protection locked="0"/>
    </xf>
    <xf numFmtId="0" fontId="36" fillId="15" borderId="9" xfId="0" applyFont="1" applyFill="1" applyBorder="1" applyAlignment="1" applyProtection="1">
      <alignment horizontal="center" vertical="center"/>
      <protection locked="0"/>
    </xf>
    <xf numFmtId="0" fontId="36" fillId="11" borderId="15" xfId="0" applyFont="1" applyFill="1" applyBorder="1" applyAlignment="1" applyProtection="1">
      <alignment horizontal="center" vertical="center"/>
      <protection locked="0"/>
    </xf>
    <xf numFmtId="0" fontId="36" fillId="11" borderId="4" xfId="0" applyFont="1" applyFill="1" applyBorder="1" applyAlignment="1" applyProtection="1">
      <alignment horizontal="center" vertical="center"/>
      <protection locked="0"/>
    </xf>
    <xf numFmtId="0" fontId="36" fillId="11" borderId="13" xfId="0" applyFont="1" applyFill="1" applyBorder="1" applyAlignment="1" applyProtection="1">
      <alignment horizontal="center" vertical="center"/>
      <protection locked="0"/>
    </xf>
    <xf numFmtId="0" fontId="36" fillId="11" borderId="5" xfId="0" applyFont="1" applyFill="1" applyBorder="1" applyAlignment="1" applyProtection="1">
      <alignment horizontal="center" vertical="center"/>
      <protection locked="0"/>
    </xf>
    <xf numFmtId="0" fontId="36" fillId="11" borderId="14" xfId="0" applyFont="1" applyFill="1" applyBorder="1" applyAlignment="1" applyProtection="1">
      <alignment horizontal="center" vertical="center"/>
      <protection locked="0"/>
    </xf>
    <xf numFmtId="0" fontId="36" fillId="11" borderId="7" xfId="0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14" borderId="13" xfId="0" quotePrefix="1" applyFont="1" applyFill="1" applyBorder="1" applyAlignment="1" applyProtection="1">
      <alignment horizontal="center" vertical="center"/>
      <protection locked="0"/>
    </xf>
    <xf numFmtId="0" fontId="36" fillId="14" borderId="13" xfId="0" applyFont="1" applyFill="1" applyBorder="1" applyAlignment="1" applyProtection="1">
      <alignment horizontal="center" vertical="center"/>
      <protection locked="0"/>
    </xf>
    <xf numFmtId="0" fontId="36" fillId="14" borderId="5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6" fillId="0" borderId="3" xfId="0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locked="0"/>
    </xf>
    <xf numFmtId="0" fontId="36" fillId="0" borderId="4" xfId="0" applyFont="1" applyFill="1" applyBorder="1" applyAlignment="1" applyProtection="1">
      <alignment horizontal="center" vertical="center"/>
      <protection locked="0"/>
    </xf>
    <xf numFmtId="0" fontId="36" fillId="0" borderId="6" xfId="0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5" xfId="0" applyFont="1" applyFill="1" applyBorder="1" applyAlignment="1" applyProtection="1">
      <alignment horizontal="center" vertical="center"/>
      <protection locked="0"/>
    </xf>
    <xf numFmtId="0" fontId="35" fillId="15" borderId="10" xfId="0" applyFont="1" applyFill="1" applyBorder="1" applyAlignment="1" applyProtection="1">
      <alignment horizontal="center" vertical="center"/>
      <protection locked="0"/>
    </xf>
    <xf numFmtId="0" fontId="36" fillId="0" borderId="9" xfId="0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 applyProtection="1">
      <alignment horizontal="center" vertical="center"/>
      <protection locked="0"/>
    </xf>
    <xf numFmtId="0" fontId="36" fillId="0" borderId="7" xfId="0" applyFont="1" applyFill="1" applyBorder="1" applyAlignment="1" applyProtection="1">
      <alignment horizontal="center" vertical="center"/>
      <protection locked="0"/>
    </xf>
    <xf numFmtId="0" fontId="35" fillId="15" borderId="9" xfId="0" applyFont="1" applyFill="1" applyBorder="1" applyAlignment="1" applyProtection="1">
      <alignment horizontal="center" vertical="center"/>
      <protection locked="0"/>
    </xf>
    <xf numFmtId="0" fontId="36" fillId="11" borderId="6" xfId="0" applyFont="1" applyFill="1" applyBorder="1" applyAlignment="1" applyProtection="1">
      <alignment horizontal="center" vertical="center"/>
      <protection locked="0"/>
    </xf>
    <xf numFmtId="0" fontId="36" fillId="11" borderId="0" xfId="0" applyFont="1" applyFill="1" applyBorder="1" applyAlignment="1" applyProtection="1">
      <alignment horizontal="center" vertical="center"/>
      <protection locked="0"/>
    </xf>
    <xf numFmtId="0" fontId="36" fillId="11" borderId="9" xfId="0" applyFont="1" applyFill="1" applyBorder="1" applyAlignment="1" applyProtection="1">
      <alignment horizontal="center" vertical="center"/>
      <protection locked="0"/>
    </xf>
    <xf numFmtId="0" fontId="36" fillId="11" borderId="2" xfId="0" applyFont="1" applyFill="1" applyBorder="1" applyAlignment="1" applyProtection="1">
      <alignment horizontal="center" vertical="center"/>
      <protection locked="0"/>
    </xf>
    <xf numFmtId="0" fontId="34" fillId="14" borderId="0" xfId="0" applyFont="1" applyFill="1"/>
    <xf numFmtId="0" fontId="34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7" fillId="0" borderId="8" xfId="0" quotePrefix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Border="1" applyAlignment="1" applyProtection="1">
      <alignment horizontal="center" vertical="center"/>
      <protection locked="0"/>
    </xf>
    <xf numFmtId="0" fontId="17" fillId="0" borderId="8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horizontal="left" vertical="center"/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3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9" xfId="0" quotePrefix="1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/>
    </xf>
    <xf numFmtId="0" fontId="16" fillId="2" borderId="16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</xf>
    <xf numFmtId="0" fontId="26" fillId="2" borderId="0" xfId="0" applyNumberFormat="1" applyFont="1" applyFill="1" applyBorder="1" applyAlignment="1" applyProtection="1">
      <alignment horizontal="center" vertical="center"/>
    </xf>
    <xf numFmtId="0" fontId="26" fillId="2" borderId="2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16" fillId="2" borderId="0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2" fillId="0" borderId="2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4" fillId="0" borderId="10" xfId="0" applyFont="1" applyBorder="1" applyAlignment="1" applyProtection="1">
      <alignment horizontal="center" vertical="center"/>
      <protection locked="0"/>
    </xf>
    <xf numFmtId="0" fontId="34" fillId="0" borderId="12" xfId="0" applyFont="1" applyBorder="1" applyAlignment="1" applyProtection="1">
      <alignment horizontal="center" vertical="center"/>
      <protection locked="0"/>
    </xf>
    <xf numFmtId="0" fontId="34" fillId="0" borderId="11" xfId="0" applyFont="1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/>
      <protection locked="0"/>
    </xf>
    <xf numFmtId="0" fontId="34" fillId="14" borderId="15" xfId="0" applyFont="1" applyFill="1" applyBorder="1" applyAlignment="1" applyProtection="1">
      <alignment horizontal="center" vertical="center"/>
      <protection locked="0"/>
    </xf>
    <xf numFmtId="0" fontId="34" fillId="14" borderId="13" xfId="0" applyFont="1" applyFill="1" applyBorder="1" applyAlignment="1" applyProtection="1">
      <alignment horizontal="center" vertical="center"/>
      <protection locked="0"/>
    </xf>
    <xf numFmtId="0" fontId="34" fillId="14" borderId="14" xfId="0" applyFont="1" applyFill="1" applyBorder="1" applyAlignment="1" applyProtection="1">
      <alignment horizontal="center" vertical="center"/>
      <protection locked="0"/>
    </xf>
    <xf numFmtId="0" fontId="34" fillId="14" borderId="8" xfId="0" applyFont="1" applyFill="1" applyBorder="1" applyAlignment="1" applyProtection="1">
      <alignment horizontal="center" vertical="center"/>
      <protection locked="0"/>
    </xf>
    <xf numFmtId="0" fontId="36" fillId="0" borderId="6" xfId="0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0" fontId="40" fillId="14" borderId="6" xfId="0" applyFont="1" applyFill="1" applyBorder="1" applyAlignment="1" applyProtection="1">
      <alignment horizontal="center" vertical="center"/>
      <protection locked="0"/>
    </xf>
    <xf numFmtId="0" fontId="40" fillId="14" borderId="9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9" fillId="0" borderId="7" xfId="0" applyFont="1" applyFill="1" applyBorder="1" applyAlignment="1" applyProtection="1">
      <alignment horizontal="center" vertical="center"/>
      <protection locked="0"/>
    </xf>
    <xf numFmtId="0" fontId="40" fillId="14" borderId="15" xfId="0" applyFont="1" applyFill="1" applyBorder="1" applyAlignment="1" applyProtection="1">
      <alignment horizontal="center" vertical="center"/>
      <protection locked="0"/>
    </xf>
    <xf numFmtId="0" fontId="40" fillId="14" borderId="13" xfId="0" applyFont="1" applyFill="1" applyBorder="1" applyAlignment="1" applyProtection="1">
      <alignment horizontal="center" vertical="center"/>
      <protection locked="0"/>
    </xf>
    <xf numFmtId="0" fontId="40" fillId="14" borderId="14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</cellXfs>
  <cellStyles count="2">
    <cellStyle name="Normal 2" xfId="1"/>
    <cellStyle name="Κανονικό" xfId="0" builtinId="0"/>
  </cellStyles>
  <dxfs count="24"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i val="0"/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70"/>
  <sheetViews>
    <sheetView showGridLines="0" workbookViewId="0">
      <selection activeCell="B25" sqref="B25"/>
    </sheetView>
  </sheetViews>
  <sheetFormatPr defaultColWidth="9.140625" defaultRowHeight="12.75"/>
  <cols>
    <col min="1" max="1" width="22.28515625" style="156" customWidth="1"/>
    <col min="2" max="2" width="30.7109375" style="157" customWidth="1"/>
    <col min="3" max="3" width="8.85546875" style="222" customWidth="1"/>
    <col min="4" max="4" width="6.7109375" style="186" hidden="1" customWidth="1"/>
    <col min="5" max="5" width="4.42578125" style="186" hidden="1" customWidth="1"/>
    <col min="6" max="6" width="6" style="187" hidden="1" customWidth="1"/>
    <col min="7" max="7" width="4.7109375" style="155" hidden="1" customWidth="1"/>
    <col min="8" max="8" width="5" style="155" hidden="1" customWidth="1"/>
    <col min="9" max="10" width="8.85546875" style="155" customWidth="1"/>
    <col min="11" max="16384" width="9.140625" style="155"/>
  </cols>
  <sheetData>
    <row r="1" spans="1:8" ht="18">
      <c r="A1" s="386" t="s">
        <v>38</v>
      </c>
      <c r="B1" s="386"/>
      <c r="D1" s="178" t="s">
        <v>16</v>
      </c>
      <c r="E1" s="179" t="s">
        <v>9</v>
      </c>
      <c r="F1" s="180"/>
    </row>
    <row r="2" spans="1:8">
      <c r="A2" s="168"/>
      <c r="D2" s="384" t="s">
        <v>10</v>
      </c>
      <c r="E2" s="181">
        <f>VALUE(LEFT(F2,1))</f>
        <v>3</v>
      </c>
      <c r="F2" s="182" t="s">
        <v>92</v>
      </c>
    </row>
    <row r="3" spans="1:8" ht="15">
      <c r="A3" s="168" t="s">
        <v>3</v>
      </c>
      <c r="B3" s="285" t="s">
        <v>121</v>
      </c>
      <c r="D3" s="385"/>
      <c r="E3" s="183">
        <f>VALUE(RIGHT(F2,1))</f>
        <v>4</v>
      </c>
      <c r="F3" s="180"/>
    </row>
    <row r="4" spans="1:8" ht="15">
      <c r="A4" s="168" t="s">
        <v>4</v>
      </c>
      <c r="B4" s="286" t="s">
        <v>122</v>
      </c>
      <c r="D4" s="184"/>
      <c r="E4" s="184"/>
      <c r="F4" s="185"/>
    </row>
    <row r="5" spans="1:8">
      <c r="A5" s="244" t="s">
        <v>52</v>
      </c>
      <c r="B5" s="287"/>
    </row>
    <row r="6" spans="1:8" ht="15">
      <c r="A6" s="168" t="s">
        <v>5</v>
      </c>
      <c r="B6" s="286" t="s">
        <v>120</v>
      </c>
    </row>
    <row r="7" spans="1:8" ht="15">
      <c r="A7" s="168" t="s">
        <v>54</v>
      </c>
      <c r="B7" s="286" t="s">
        <v>123</v>
      </c>
      <c r="D7" s="188" t="s">
        <v>181</v>
      </c>
      <c r="E7" s="189"/>
      <c r="F7" s="189"/>
      <c r="G7" s="161"/>
      <c r="H7" s="161"/>
    </row>
    <row r="8" spans="1:8" ht="15">
      <c r="A8" s="168" t="s">
        <v>0</v>
      </c>
      <c r="B8" s="288" t="s">
        <v>124</v>
      </c>
      <c r="D8" s="190" t="s">
        <v>25</v>
      </c>
    </row>
    <row r="9" spans="1:8" ht="15">
      <c r="A9" s="168" t="s">
        <v>1</v>
      </c>
      <c r="B9" s="288" t="s">
        <v>125</v>
      </c>
      <c r="C9" s="242"/>
      <c r="D9" s="191" t="s">
        <v>39</v>
      </c>
      <c r="E9" s="155"/>
    </row>
    <row r="10" spans="1:8" ht="15">
      <c r="A10" s="168" t="s">
        <v>2</v>
      </c>
      <c r="B10" s="286" t="s">
        <v>126</v>
      </c>
      <c r="C10" s="242"/>
      <c r="D10" s="155"/>
      <c r="E10" s="155"/>
      <c r="F10" s="155"/>
    </row>
    <row r="11" spans="1:8" ht="15">
      <c r="A11" s="168" t="s">
        <v>15</v>
      </c>
      <c r="B11" s="289"/>
      <c r="C11" s="242"/>
      <c r="D11" s="192">
        <v>0</v>
      </c>
      <c r="E11" s="179" t="s">
        <v>9</v>
      </c>
      <c r="F11" s="193" t="s">
        <v>17</v>
      </c>
      <c r="G11" s="194" t="s">
        <v>19</v>
      </c>
      <c r="H11" s="195" t="s">
        <v>20</v>
      </c>
    </row>
    <row r="12" spans="1:8">
      <c r="A12" s="168"/>
      <c r="B12" s="155"/>
      <c r="C12" s="242"/>
      <c r="D12" s="196">
        <f>IF(E12="-","-",IF(E12&gt;0,D11+1,0))</f>
        <v>0</v>
      </c>
      <c r="E12" s="181">
        <f>IF(F12&gt;0,VALUE(MID($D$7,1,F12-1)),"-")</f>
        <v>0</v>
      </c>
      <c r="F12" s="197">
        <f>IF(LEN($D$7)&gt;1,FIND(" ",$D$7,1),0)</f>
        <v>2</v>
      </c>
      <c r="G12" s="198">
        <v>0</v>
      </c>
      <c r="H12" s="199">
        <v>0</v>
      </c>
    </row>
    <row r="13" spans="1:8" ht="15.75">
      <c r="A13" s="319" t="s">
        <v>118</v>
      </c>
      <c r="B13" s="326" t="s">
        <v>117</v>
      </c>
      <c r="C13" s="242"/>
      <c r="D13" s="200">
        <f t="shared" ref="D13:D27" si="0">IF(E13="-","-",IF(E13&gt;0,D12+1,0))</f>
        <v>0</v>
      </c>
      <c r="E13" s="201">
        <f t="shared" ref="E13:E27" si="1">IF(F13&gt;0,VALUE(MID($D$7,F12+1,F13-F12-1)),"-")</f>
        <v>0</v>
      </c>
      <c r="F13" s="197">
        <f t="shared" ref="F13:F27" si="2">IF(AND(F12&gt;0,LEN($D$7)&gt;F12+1),FIND(" ",$D$7,F12+1),0)</f>
        <v>4</v>
      </c>
      <c r="G13" s="198">
        <v>0</v>
      </c>
      <c r="H13" s="199">
        <v>0</v>
      </c>
    </row>
    <row r="14" spans="1:8">
      <c r="A14" s="168"/>
      <c r="C14" s="242"/>
      <c r="D14" s="200">
        <f t="shared" si="0"/>
        <v>0</v>
      </c>
      <c r="E14" s="201">
        <f t="shared" si="1"/>
        <v>0</v>
      </c>
      <c r="F14" s="197">
        <f t="shared" si="2"/>
        <v>6</v>
      </c>
      <c r="G14" s="198">
        <v>0</v>
      </c>
      <c r="H14" s="199">
        <v>0</v>
      </c>
    </row>
    <row r="15" spans="1:8">
      <c r="A15" s="168"/>
      <c r="C15" s="242"/>
      <c r="D15" s="200">
        <f t="shared" si="0"/>
        <v>1</v>
      </c>
      <c r="E15" s="201">
        <f t="shared" si="1"/>
        <v>1</v>
      </c>
      <c r="F15" s="197">
        <f t="shared" si="2"/>
        <v>8</v>
      </c>
      <c r="G15" s="198">
        <v>1</v>
      </c>
      <c r="H15" s="199">
        <v>1</v>
      </c>
    </row>
    <row r="16" spans="1:8">
      <c r="A16" s="168"/>
      <c r="C16" s="242"/>
      <c r="D16" s="200">
        <f t="shared" si="0"/>
        <v>2</v>
      </c>
      <c r="E16" s="201">
        <f t="shared" si="1"/>
        <v>2</v>
      </c>
      <c r="F16" s="197">
        <f t="shared" si="2"/>
        <v>10</v>
      </c>
      <c r="G16" s="198">
        <v>2</v>
      </c>
      <c r="H16" s="199">
        <v>2</v>
      </c>
    </row>
    <row r="17" spans="1:8">
      <c r="A17" s="237" t="s">
        <v>53</v>
      </c>
      <c r="B17" s="240" t="str">
        <f>"("&amp;COUNTBLANK(DrawPrep!H3:H18)&amp;")"</f>
        <v>(3)</v>
      </c>
      <c r="C17" s="242"/>
      <c r="D17" s="200">
        <f t="shared" si="0"/>
        <v>3</v>
      </c>
      <c r="E17" s="201">
        <f t="shared" si="1"/>
        <v>3</v>
      </c>
      <c r="F17" s="197">
        <f t="shared" si="2"/>
        <v>12</v>
      </c>
      <c r="G17" s="198">
        <v>3</v>
      </c>
      <c r="H17" s="199">
        <v>3</v>
      </c>
    </row>
    <row r="18" spans="1:8">
      <c r="A18" s="238" t="s">
        <v>49</v>
      </c>
      <c r="B18" s="158">
        <f>COUNTBLANK(DrawPrep!H3:H18)</f>
        <v>3</v>
      </c>
      <c r="C18" s="242"/>
      <c r="D18" s="200">
        <f t="shared" si="0"/>
        <v>4</v>
      </c>
      <c r="E18" s="201">
        <f t="shared" si="1"/>
        <v>4</v>
      </c>
      <c r="F18" s="197">
        <f t="shared" si="2"/>
        <v>14</v>
      </c>
      <c r="G18" s="198">
        <v>4</v>
      </c>
      <c r="H18" s="199">
        <v>4</v>
      </c>
    </row>
    <row r="19" spans="1:8">
      <c r="A19" s="239" t="s">
        <v>24</v>
      </c>
      <c r="B19" s="159">
        <v>4</v>
      </c>
      <c r="C19" s="242"/>
      <c r="D19" s="200">
        <f t="shared" si="0"/>
        <v>5</v>
      </c>
      <c r="E19" s="201">
        <f t="shared" si="1"/>
        <v>5</v>
      </c>
      <c r="F19" s="197">
        <f t="shared" si="2"/>
        <v>16</v>
      </c>
      <c r="G19" s="198">
        <v>5</v>
      </c>
      <c r="H19" s="199">
        <v>5</v>
      </c>
    </row>
    <row r="20" spans="1:8">
      <c r="A20" s="168"/>
      <c r="C20" s="242"/>
      <c r="D20" s="200">
        <f t="shared" si="0"/>
        <v>6</v>
      </c>
      <c r="E20" s="201">
        <f t="shared" si="1"/>
        <v>12</v>
      </c>
      <c r="F20" s="197">
        <f t="shared" si="2"/>
        <v>19</v>
      </c>
      <c r="G20" s="198">
        <v>6</v>
      </c>
      <c r="H20" s="199">
        <v>12</v>
      </c>
    </row>
    <row r="21" spans="1:8">
      <c r="A21" s="169"/>
      <c r="B21" s="160"/>
      <c r="C21" s="242"/>
      <c r="D21" s="200">
        <f t="shared" si="0"/>
        <v>7</v>
      </c>
      <c r="E21" s="201">
        <f t="shared" si="1"/>
        <v>11</v>
      </c>
      <c r="F21" s="197">
        <f t="shared" si="2"/>
        <v>22</v>
      </c>
      <c r="G21" s="198">
        <v>7</v>
      </c>
      <c r="H21" s="199">
        <v>11</v>
      </c>
    </row>
    <row r="22" spans="1:8">
      <c r="A22" s="169"/>
      <c r="B22" s="160"/>
      <c r="C22" s="242"/>
      <c r="D22" s="200">
        <f t="shared" si="0"/>
        <v>8</v>
      </c>
      <c r="E22" s="201">
        <f t="shared" si="1"/>
        <v>6</v>
      </c>
      <c r="F22" s="197">
        <f t="shared" si="2"/>
        <v>24</v>
      </c>
      <c r="G22" s="198">
        <v>8</v>
      </c>
      <c r="H22" s="199">
        <v>6</v>
      </c>
    </row>
    <row r="23" spans="1:8">
      <c r="A23" s="168"/>
      <c r="C23" s="242"/>
      <c r="D23" s="200">
        <f t="shared" si="0"/>
        <v>9</v>
      </c>
      <c r="E23" s="201">
        <f t="shared" si="1"/>
        <v>8</v>
      </c>
      <c r="F23" s="197">
        <f t="shared" si="2"/>
        <v>26</v>
      </c>
      <c r="G23" s="198">
        <v>9</v>
      </c>
      <c r="H23" s="199">
        <v>8</v>
      </c>
    </row>
    <row r="24" spans="1:8">
      <c r="A24" s="168"/>
      <c r="C24" s="242"/>
      <c r="D24" s="200">
        <f t="shared" si="0"/>
        <v>10</v>
      </c>
      <c r="E24" s="201">
        <f t="shared" si="1"/>
        <v>9</v>
      </c>
      <c r="F24" s="202">
        <f t="shared" si="2"/>
        <v>28</v>
      </c>
      <c r="G24" s="198">
        <v>10</v>
      </c>
      <c r="H24" s="199">
        <v>9</v>
      </c>
    </row>
    <row r="25" spans="1:8">
      <c r="A25" s="170" t="s">
        <v>50</v>
      </c>
      <c r="B25" s="241" t="s">
        <v>182</v>
      </c>
      <c r="C25" s="242"/>
      <c r="D25" s="200">
        <f t="shared" si="0"/>
        <v>11</v>
      </c>
      <c r="E25" s="201">
        <f t="shared" si="1"/>
        <v>13</v>
      </c>
      <c r="F25" s="202">
        <f t="shared" si="2"/>
        <v>31</v>
      </c>
      <c r="G25" s="198">
        <v>11</v>
      </c>
      <c r="H25" s="199">
        <v>13</v>
      </c>
    </row>
    <row r="26" spans="1:8">
      <c r="C26" s="242"/>
      <c r="D26" s="200">
        <f t="shared" si="0"/>
        <v>12</v>
      </c>
      <c r="E26" s="201">
        <f t="shared" si="1"/>
        <v>7</v>
      </c>
      <c r="F26" s="202">
        <f t="shared" si="2"/>
        <v>33</v>
      </c>
      <c r="G26" s="198">
        <v>12</v>
      </c>
      <c r="H26" s="199">
        <v>7</v>
      </c>
    </row>
    <row r="27" spans="1:8" hidden="1">
      <c r="A27" s="203" t="s">
        <v>45</v>
      </c>
      <c r="B27" s="155"/>
      <c r="C27" s="242"/>
      <c r="D27" s="204">
        <f t="shared" si="0"/>
        <v>13</v>
      </c>
      <c r="E27" s="183">
        <f t="shared" si="1"/>
        <v>10</v>
      </c>
      <c r="F27" s="205">
        <f t="shared" si="2"/>
        <v>36</v>
      </c>
      <c r="G27" s="206">
        <v>13</v>
      </c>
      <c r="H27" s="207">
        <v>10</v>
      </c>
    </row>
    <row r="28" spans="1:8" hidden="1">
      <c r="A28" s="203"/>
      <c r="B28" s="155"/>
      <c r="C28" s="242"/>
    </row>
    <row r="29" spans="1:8" hidden="1">
      <c r="A29" s="203" t="s">
        <v>46</v>
      </c>
      <c r="B29" s="155"/>
      <c r="C29" s="242"/>
    </row>
    <row r="30" spans="1:8">
      <c r="A30" s="161"/>
      <c r="B30" s="155"/>
      <c r="C30" s="242"/>
    </row>
    <row r="31" spans="1:8">
      <c r="B31" s="155"/>
      <c r="C31" s="242" t="s">
        <v>18</v>
      </c>
    </row>
    <row r="32" spans="1:8">
      <c r="A32" s="162"/>
      <c r="B32" s="155"/>
      <c r="C32" s="242"/>
    </row>
    <row r="33" spans="1:8">
      <c r="C33" s="242"/>
    </row>
    <row r="34" spans="1:8">
      <c r="C34" s="242"/>
    </row>
    <row r="35" spans="1:8">
      <c r="A35" s="163"/>
      <c r="C35" s="242"/>
    </row>
    <row r="36" spans="1:8">
      <c r="A36" s="163"/>
      <c r="C36" s="242"/>
    </row>
    <row r="37" spans="1:8">
      <c r="A37" s="164"/>
      <c r="B37" s="165"/>
      <c r="C37" s="242"/>
    </row>
    <row r="38" spans="1:8">
      <c r="B38" s="166"/>
      <c r="C38" s="242"/>
    </row>
    <row r="39" spans="1:8">
      <c r="B39" s="167"/>
      <c r="C39" s="242"/>
      <c r="D39" s="184"/>
      <c r="E39" s="208"/>
      <c r="F39" s="35"/>
      <c r="G39" s="209"/>
      <c r="H39" s="209"/>
    </row>
    <row r="40" spans="1:8">
      <c r="C40" s="243"/>
      <c r="D40" s="184"/>
      <c r="E40" s="208"/>
      <c r="F40" s="35"/>
      <c r="G40" s="209"/>
      <c r="H40" s="209"/>
    </row>
    <row r="41" spans="1:8">
      <c r="C41" s="243"/>
      <c r="D41" s="184"/>
      <c r="E41" s="208"/>
      <c r="F41" s="35"/>
      <c r="G41" s="209"/>
      <c r="H41" s="209"/>
    </row>
    <row r="42" spans="1:8">
      <c r="C42" s="243"/>
      <c r="D42" s="184"/>
      <c r="E42" s="208"/>
      <c r="F42" s="35"/>
      <c r="G42" s="209"/>
      <c r="H42" s="209"/>
    </row>
    <row r="43" spans="1:8">
      <c r="C43" s="243"/>
      <c r="D43" s="184"/>
      <c r="E43" s="208"/>
      <c r="F43" s="35"/>
      <c r="G43" s="209"/>
      <c r="H43" s="209"/>
    </row>
    <row r="44" spans="1:8">
      <c r="C44" s="243"/>
      <c r="D44" s="184"/>
      <c r="E44" s="208"/>
      <c r="F44" s="35"/>
      <c r="G44" s="209"/>
      <c r="H44" s="209"/>
    </row>
    <row r="45" spans="1:8">
      <c r="C45" s="243"/>
      <c r="D45" s="184"/>
      <c r="E45" s="208"/>
      <c r="F45" s="35"/>
      <c r="G45" s="209"/>
      <c r="H45" s="209"/>
    </row>
    <row r="46" spans="1:8">
      <c r="C46" s="243"/>
      <c r="D46" s="184"/>
      <c r="E46" s="208"/>
      <c r="F46" s="35"/>
      <c r="G46" s="209"/>
      <c r="H46" s="209"/>
    </row>
    <row r="47" spans="1:8">
      <c r="C47" s="243"/>
      <c r="D47" s="184"/>
      <c r="E47" s="208"/>
      <c r="F47" s="35"/>
      <c r="G47" s="209"/>
      <c r="H47" s="209"/>
    </row>
    <row r="48" spans="1:8">
      <c r="C48" s="243"/>
      <c r="D48" s="184"/>
      <c r="E48" s="208"/>
      <c r="F48" s="35"/>
      <c r="G48" s="209"/>
      <c r="H48" s="209"/>
    </row>
    <row r="49" spans="3:8">
      <c r="C49" s="243"/>
      <c r="D49" s="184"/>
      <c r="E49" s="208"/>
      <c r="F49" s="35"/>
      <c r="G49" s="209"/>
      <c r="H49" s="209"/>
    </row>
    <row r="50" spans="3:8">
      <c r="C50" s="243"/>
      <c r="D50" s="184"/>
      <c r="E50" s="208"/>
      <c r="F50" s="35"/>
      <c r="G50" s="209"/>
      <c r="H50" s="209"/>
    </row>
    <row r="51" spans="3:8">
      <c r="C51" s="243"/>
      <c r="D51" s="184"/>
      <c r="E51" s="208"/>
      <c r="F51" s="35"/>
      <c r="G51" s="209"/>
      <c r="H51" s="209"/>
    </row>
    <row r="52" spans="3:8">
      <c r="C52" s="243"/>
      <c r="D52" s="184"/>
      <c r="E52" s="208"/>
      <c r="F52" s="35"/>
      <c r="G52" s="209"/>
      <c r="H52" s="209"/>
    </row>
    <row r="53" spans="3:8">
      <c r="C53" s="243"/>
      <c r="D53" s="184"/>
      <c r="E53" s="208"/>
      <c r="F53" s="35"/>
      <c r="G53" s="209"/>
      <c r="H53" s="209"/>
    </row>
    <row r="54" spans="3:8">
      <c r="C54" s="243"/>
      <c r="D54" s="184"/>
      <c r="E54" s="208"/>
      <c r="F54" s="35"/>
      <c r="G54" s="209"/>
      <c r="H54" s="209"/>
    </row>
    <row r="55" spans="3:8">
      <c r="C55" s="243"/>
      <c r="D55" s="184"/>
      <c r="E55" s="208"/>
      <c r="F55" s="35"/>
      <c r="G55" s="209"/>
      <c r="H55" s="209"/>
    </row>
    <row r="56" spans="3:8">
      <c r="C56" s="243"/>
      <c r="D56" s="184"/>
      <c r="E56" s="208"/>
      <c r="F56" s="35"/>
      <c r="G56" s="209"/>
      <c r="H56" s="209"/>
    </row>
    <row r="57" spans="3:8">
      <c r="C57" s="243"/>
      <c r="D57" s="184"/>
      <c r="E57" s="208"/>
      <c r="F57" s="35"/>
      <c r="G57" s="209"/>
      <c r="H57" s="209"/>
    </row>
    <row r="58" spans="3:8">
      <c r="C58" s="243"/>
      <c r="D58" s="184"/>
      <c r="E58" s="208"/>
      <c r="F58" s="35"/>
      <c r="G58" s="209"/>
      <c r="H58" s="209"/>
    </row>
    <row r="59" spans="3:8">
      <c r="C59" s="243"/>
      <c r="D59" s="184"/>
      <c r="E59" s="208"/>
      <c r="F59" s="35"/>
      <c r="G59" s="209"/>
      <c r="H59" s="209"/>
    </row>
    <row r="60" spans="3:8">
      <c r="C60" s="243"/>
      <c r="D60" s="184"/>
      <c r="E60" s="208"/>
      <c r="F60" s="35"/>
      <c r="G60" s="209"/>
      <c r="H60" s="209"/>
    </row>
    <row r="61" spans="3:8">
      <c r="C61" s="243"/>
      <c r="D61" s="184"/>
      <c r="E61" s="208"/>
      <c r="F61" s="35"/>
      <c r="G61" s="209"/>
      <c r="H61" s="209"/>
    </row>
    <row r="62" spans="3:8">
      <c r="C62" s="243"/>
      <c r="D62" s="184"/>
      <c r="E62" s="208"/>
      <c r="F62" s="35"/>
      <c r="G62" s="209"/>
      <c r="H62" s="209"/>
    </row>
    <row r="63" spans="3:8">
      <c r="F63" s="155"/>
    </row>
    <row r="64" spans="3:8">
      <c r="F64" s="155"/>
    </row>
    <row r="65" spans="6:6">
      <c r="F65" s="155"/>
    </row>
    <row r="66" spans="6:6">
      <c r="F66" s="155"/>
    </row>
    <row r="67" spans="6:6">
      <c r="F67" s="155"/>
    </row>
    <row r="68" spans="6:6">
      <c r="F68" s="155"/>
    </row>
    <row r="69" spans="6:6">
      <c r="F69" s="155"/>
    </row>
    <row r="70" spans="6:6">
      <c r="F70" s="155"/>
    </row>
  </sheetData>
  <sheetProtection sheet="1" objects="1" scenarios="1" formatColumns="0" formatRows="0"/>
  <mergeCells count="2">
    <mergeCell ref="D2:D3"/>
    <mergeCell ref="A1:B1"/>
  </mergeCells>
  <phoneticPr fontId="1" type="noConversion"/>
  <printOptions horizontalCentered="1"/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92D050"/>
    <pageSetUpPr fitToPage="1"/>
  </sheetPr>
  <dimension ref="A1:Y66"/>
  <sheetViews>
    <sheetView showGridLines="0"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7" sqref="N7"/>
    </sheetView>
  </sheetViews>
  <sheetFormatPr defaultColWidth="9.140625" defaultRowHeight="12.75"/>
  <cols>
    <col min="1" max="1" width="3" style="187" customWidth="1"/>
    <col min="2" max="2" width="5.7109375" style="186" customWidth="1"/>
    <col min="3" max="3" width="6.7109375" style="186" bestFit="1" customWidth="1"/>
    <col min="4" max="4" width="4.28515625" style="186" hidden="1" customWidth="1"/>
    <col min="5" max="6" width="3.28515625" style="186" hidden="1" customWidth="1"/>
    <col min="7" max="7" width="8.85546875" style="220" bestFit="1" customWidth="1"/>
    <col min="8" max="8" width="30.7109375" style="148" customWidth="1"/>
    <col min="9" max="9" width="25.7109375" style="173" customWidth="1"/>
    <col min="10" max="11" width="5.7109375" style="298" hidden="1" customWidth="1"/>
    <col min="12" max="12" width="6.7109375" style="222" customWidth="1"/>
    <col min="13" max="13" width="34.5703125" style="148" bestFit="1" customWidth="1"/>
    <col min="14" max="14" width="25.7109375" style="173" customWidth="1"/>
    <col min="15" max="16" width="5.7109375" style="298" hidden="1" customWidth="1"/>
    <col min="17" max="21" width="4.140625" style="305" hidden="1" customWidth="1"/>
    <col min="22" max="22" width="6.7109375" style="187" hidden="1" customWidth="1"/>
    <col min="23" max="23" width="9.28515625" style="173" hidden="1" customWidth="1"/>
    <col min="24" max="16384" width="9.140625" style="154"/>
  </cols>
  <sheetData>
    <row r="1" spans="1:25" s="213" customFormat="1" ht="22.15" customHeight="1">
      <c r="A1" s="268" t="str">
        <f>IF(Setup!B6&gt;" ",Setup!B3 &amp; ", " &amp; Setup!B4 &amp; ", " &amp; Setup!B6 &amp; ", " &amp; Setup!B8 &amp; "-" &amp; Setup!B9,Setup!B3 &amp; ", " &amp; Setup!B4 &amp; ", " &amp; Setup!B8 &amp; "-" &amp; Setup!B9)</f>
        <v>Υπ.Παιδείας, Σχολικό Πρωτάθλημα 2014, ΑΕΤ ΝΙΚΗ ΠΑΤΡΩΝ, 5-11 Μαίου</v>
      </c>
      <c r="B1" s="268"/>
      <c r="C1" s="268"/>
      <c r="D1" s="292"/>
      <c r="E1" s="268"/>
      <c r="F1" s="268"/>
      <c r="G1" s="268"/>
      <c r="H1" s="268"/>
      <c r="I1" s="268"/>
      <c r="J1" s="299"/>
      <c r="K1" s="299"/>
      <c r="L1" s="268"/>
      <c r="M1" s="268"/>
      <c r="N1" s="211" t="str">
        <f>Setup!$B$7</f>
        <v>Kορίτσια Δ</v>
      </c>
      <c r="O1" s="300"/>
      <c r="P1" s="295"/>
      <c r="Q1" s="303"/>
      <c r="R1" s="303"/>
      <c r="S1" s="303"/>
      <c r="T1" s="303"/>
      <c r="U1" s="303"/>
      <c r="V1" s="301"/>
      <c r="W1" s="174"/>
    </row>
    <row r="2" spans="1:25" s="212" customFormat="1" ht="13.9" customHeight="1">
      <c r="A2" s="216" t="s">
        <v>8</v>
      </c>
      <c r="B2" s="269" t="s">
        <v>82</v>
      </c>
      <c r="C2" s="271" t="s">
        <v>83</v>
      </c>
      <c r="D2" s="294" t="s">
        <v>86</v>
      </c>
      <c r="E2" s="291" t="s">
        <v>84</v>
      </c>
      <c r="F2" s="291" t="s">
        <v>85</v>
      </c>
      <c r="G2" s="217" t="s">
        <v>43</v>
      </c>
      <c r="H2" s="271" t="s">
        <v>6</v>
      </c>
      <c r="I2" s="221" t="s">
        <v>7</v>
      </c>
      <c r="J2" s="296" t="s">
        <v>80</v>
      </c>
      <c r="K2" s="296" t="s">
        <v>81</v>
      </c>
      <c r="L2" s="221" t="s">
        <v>42</v>
      </c>
      <c r="M2" s="271" t="s">
        <v>6</v>
      </c>
      <c r="N2" s="221" t="s">
        <v>7</v>
      </c>
      <c r="O2" s="296" t="s">
        <v>80</v>
      </c>
      <c r="P2" s="296" t="s">
        <v>81</v>
      </c>
      <c r="Q2" s="304" t="s">
        <v>87</v>
      </c>
      <c r="R2" s="304" t="s">
        <v>88</v>
      </c>
      <c r="S2" s="304" t="s">
        <v>89</v>
      </c>
      <c r="T2" s="304" t="s">
        <v>90</v>
      </c>
      <c r="U2" s="304" t="s">
        <v>91</v>
      </c>
      <c r="V2" s="171" t="s">
        <v>37</v>
      </c>
      <c r="W2" s="172" t="s">
        <v>76</v>
      </c>
    </row>
    <row r="3" spans="1:25" ht="19.899999999999999" customHeight="1">
      <c r="A3" s="306">
        <v>1</v>
      </c>
      <c r="B3" s="270">
        <f t="shared" ref="B3:B34" si="0">J3+O3</f>
        <v>0</v>
      </c>
      <c r="C3" s="327">
        <f t="shared" ref="C3:C34" si="1">K3+P3</f>
        <v>1059</v>
      </c>
      <c r="D3" s="293">
        <f t="shared" ref="D3:D34" si="2">IF(E3=2,1,IF(E3=1,2,IF(F3=2,3,IF(F3=1,4,5))))</f>
        <v>3</v>
      </c>
      <c r="E3" s="290">
        <f t="shared" ref="E3:E34" si="3">COUNTIF(J3,"&gt;0")+COUNTIF(O3,"&gt;0")</f>
        <v>0</v>
      </c>
      <c r="F3" s="290">
        <f t="shared" ref="F3:F34" si="4">COUNTIF(K3,"&gt;0")+COUNTIF(P3,"&gt;0")</f>
        <v>2</v>
      </c>
      <c r="G3" s="219">
        <v>23021</v>
      </c>
      <c r="H3" s="282" t="str">
        <f>IF($G3="","",VLOOKUP(Setup!$B$13&amp;"-"&amp;$G3,Rankings!$A:$E,2,FALSE))</f>
        <v>ΚΑΠΕΛΛΑ ΑΛΙΚΗ</v>
      </c>
      <c r="I3" s="282" t="str">
        <f>IF($G3="","",VLOOKUP(Setup!$B$13&amp;"-"&amp;$G3,Rankings!$A:$E,3,FALSE))</f>
        <v>6ο ΓΕΛ ΓΛΥΦΑΔΑΣ</v>
      </c>
      <c r="J3" s="297">
        <f>IF(COUNTIF(Rankings!$A:$A,Setup!$B$13&amp;"-"&amp;$G3)&gt;0,VLOOKUP(Setup!$B$13&amp;"-"&amp;$G3,Rankings!$A:$E,5,FALSE),0)</f>
        <v>0</v>
      </c>
      <c r="K3" s="297">
        <f>IF(COUNTIF(Rankings!$A:$A,Setup!$B$13&amp;"-"&amp;$G3)&gt;0,VLOOKUP(Setup!$B$13&amp;"-"&amp;$G3,Rankings!$A:$E,4,FALSE),0)</f>
        <v>734.5</v>
      </c>
      <c r="L3" s="219">
        <v>22914</v>
      </c>
      <c r="M3" s="282" t="str">
        <f>IF($L3="","",VLOOKUP(Setup!$B$13&amp;"-"&amp;$L3,Rankings!$A:$E,2,FALSE))</f>
        <v>ΓΕΝΝΗΜΑΤΑ ΜΑΡΙΝΑ</v>
      </c>
      <c r="N3" s="282" t="str">
        <f>IF($L3="","",VLOOKUP(Setup!$B$13&amp;"-"&amp;$L3,Rankings!$A:$E,3,FALSE))</f>
        <v>ΙΔ.ΓΕΝ.ΛΥΚΕΙΟ Ι.Μ.ΠΑΝΑΓΙΩΤ/ΛΟΥ</v>
      </c>
      <c r="O3" s="297">
        <f>IF(COUNTIF(Rankings!$A:$A,Setup!$B$13&amp;"-"&amp;$L3)&gt;0,VLOOKUP(Setup!$B$13&amp;"-"&amp;$L3,Rankings!$A:$E,5,FALSE),0)</f>
        <v>0</v>
      </c>
      <c r="P3" s="297">
        <f>IF(COUNTIF(Rankings!$A:$A,Setup!$B$13&amp;"-"&amp;$L3)&gt;0,VLOOKUP(Setup!$B$13&amp;"-"&amp;$L3,Rankings!$A:$E,4,FALSE),0)</f>
        <v>324.5</v>
      </c>
      <c r="Q3" s="305">
        <f t="shared" ref="Q3:Q34" si="5">B3+W3</f>
        <v>8.7924580644053677E-3</v>
      </c>
      <c r="R3" s="305">
        <f t="shared" ref="R3:R34" si="6">IF(J3&gt;0,(B3+P3/1000+W3/1000),(B3+K3/1000+W3/1000))</f>
        <v>0.73450879245806444</v>
      </c>
      <c r="S3" s="305">
        <f t="shared" ref="S3:S34" si="7">C3+W3</f>
        <v>1059.0087924580644</v>
      </c>
      <c r="T3" s="305">
        <f t="shared" ref="T3:T34" si="8">C3+W3</f>
        <v>1059.0087924580644</v>
      </c>
      <c r="U3" s="305">
        <f t="shared" ref="U3:U34" si="9">W3</f>
        <v>8.7924580644053677E-3</v>
      </c>
      <c r="V3" s="302">
        <f t="shared" ref="V3:V34" si="10">IF(G3="",0,VLOOKUP(D3,D3:U3,13+D3,FALSE))</f>
        <v>1059.0087924580644</v>
      </c>
      <c r="W3" s="173">
        <v>8.7924580644053677E-3</v>
      </c>
    </row>
    <row r="4" spans="1:25" ht="19.899999999999999" customHeight="1">
      <c r="A4" s="306">
        <v>2</v>
      </c>
      <c r="B4" s="270">
        <f t="shared" si="0"/>
        <v>0</v>
      </c>
      <c r="C4" s="327">
        <f t="shared" si="1"/>
        <v>827</v>
      </c>
      <c r="D4" s="293">
        <f t="shared" si="2"/>
        <v>3</v>
      </c>
      <c r="E4" s="290">
        <f t="shared" si="3"/>
        <v>0</v>
      </c>
      <c r="F4" s="290">
        <f t="shared" si="4"/>
        <v>2</v>
      </c>
      <c r="G4" s="218">
        <v>25497</v>
      </c>
      <c r="H4" s="282" t="str">
        <f>IF($G4="","",VLOOKUP(Setup!$B$13&amp;"-"&amp;$G4,Rankings!$A:$E,2,FALSE))</f>
        <v>ΠΑΛΑΣΚΑ ΑΝΑΣΤΑΣΙΑ-ΜΑΡΙΑ</v>
      </c>
      <c r="I4" s="282" t="str">
        <f>IF($G4="","",VLOOKUP(Setup!$B$13&amp;"-"&amp;$G4,Rankings!$A:$E,3,FALSE))</f>
        <v>1ο ΓΕΛ Ν.ΙΩΝΙΑΣ</v>
      </c>
      <c r="J4" s="297">
        <f>IF(COUNTIF(Rankings!$A:$A,Setup!$B$13&amp;"-"&amp;$G4)&gt;0,VLOOKUP(Setup!$B$13&amp;"-"&amp;$G4,Rankings!$A:$E,5,FALSE),0)</f>
        <v>0</v>
      </c>
      <c r="K4" s="297">
        <f>IF(COUNTIF(Rankings!$A:$A,Setup!$B$13&amp;"-"&amp;$G4)&gt;0,VLOOKUP(Setup!$B$13&amp;"-"&amp;$G4,Rankings!$A:$E,4,FALSE),0)</f>
        <v>322</v>
      </c>
      <c r="L4" s="219">
        <v>25501</v>
      </c>
      <c r="M4" s="282" t="str">
        <f>IF($L4="","",VLOOKUP(Setup!$B$13&amp;"-"&amp;$L4,Rankings!$A:$E,2,FALSE))</f>
        <v>ΝΤΑΝΙΕΛΙΑΝΤΣ ΑΝΝΑ-ΜΑΡΙΑ</v>
      </c>
      <c r="N4" s="282" t="str">
        <f>IF($L4="","",VLOOKUP(Setup!$B$13&amp;"-"&amp;$L4,Rankings!$A:$E,3,FALSE))</f>
        <v>6ο ΓΕΛ ΒΟΛΟΥ</v>
      </c>
      <c r="O4" s="297">
        <f>IF(COUNTIF(Rankings!$A:$A,Setup!$B$13&amp;"-"&amp;$L4)&gt;0,VLOOKUP(Setup!$B$13&amp;"-"&amp;$L4,Rankings!$A:$E,5,FALSE),0)</f>
        <v>0</v>
      </c>
      <c r="P4" s="297">
        <f>IF(COUNTIF(Rankings!$A:$A,Setup!$B$13&amp;"-"&amp;$L4)&gt;0,VLOOKUP(Setup!$B$13&amp;"-"&amp;$L4,Rankings!$A:$E,4,FALSE),0)</f>
        <v>505</v>
      </c>
      <c r="Q4" s="305">
        <f t="shared" si="5"/>
        <v>1.314877766617837E-2</v>
      </c>
      <c r="R4" s="305">
        <f t="shared" si="6"/>
        <v>0.32201314877766618</v>
      </c>
      <c r="S4" s="305">
        <f t="shared" si="7"/>
        <v>827.01314877766617</v>
      </c>
      <c r="T4" s="305">
        <f t="shared" si="8"/>
        <v>827.01314877766617</v>
      </c>
      <c r="U4" s="305">
        <f t="shared" si="9"/>
        <v>1.314877766617837E-2</v>
      </c>
      <c r="V4" s="302">
        <f t="shared" si="10"/>
        <v>827.01314877766617</v>
      </c>
      <c r="W4" s="175">
        <v>1.314877766617837E-2</v>
      </c>
      <c r="X4" s="210"/>
    </row>
    <row r="5" spans="1:25" ht="19.899999999999999" customHeight="1">
      <c r="A5" s="306">
        <v>3</v>
      </c>
      <c r="B5" s="270">
        <f t="shared" si="0"/>
        <v>0</v>
      </c>
      <c r="C5" s="327">
        <f t="shared" si="1"/>
        <v>729</v>
      </c>
      <c r="D5" s="293">
        <f t="shared" si="2"/>
        <v>3</v>
      </c>
      <c r="E5" s="290">
        <f t="shared" si="3"/>
        <v>0</v>
      </c>
      <c r="F5" s="290">
        <f t="shared" si="4"/>
        <v>2</v>
      </c>
      <c r="G5" s="219">
        <v>24664</v>
      </c>
      <c r="H5" s="282" t="str">
        <f>IF($G5="","",VLOOKUP(Setup!$B$13&amp;"-"&amp;$G5,Rankings!$A:$E,2,FALSE))</f>
        <v>ΚΩΤΣΑΚΗ ΑΙΚΑΤΕΡΙΝΗ</v>
      </c>
      <c r="I5" s="282" t="str">
        <f>IF($G5="","",VLOOKUP(Setup!$B$13&amp;"-"&amp;$G5,Rankings!$A:$E,3,FALSE))</f>
        <v>3ο ΓΕΛ ΠΕΡΙΣΤΕΡΙΟΥ</v>
      </c>
      <c r="J5" s="297">
        <f>IF(COUNTIF(Rankings!$A:$A,Setup!$B$13&amp;"-"&amp;$G5)&gt;0,VLOOKUP(Setup!$B$13&amp;"-"&amp;$G5,Rankings!$A:$E,5,FALSE),0)</f>
        <v>0</v>
      </c>
      <c r="K5" s="297">
        <f>IF(COUNTIF(Rankings!$A:$A,Setup!$B$13&amp;"-"&amp;$G5)&gt;0,VLOOKUP(Setup!$B$13&amp;"-"&amp;$G5,Rankings!$A:$E,4,FALSE),0)</f>
        <v>497</v>
      </c>
      <c r="L5" s="219">
        <v>25641</v>
      </c>
      <c r="M5" s="282" t="str">
        <f>IF($L5="","",VLOOKUP(Setup!$B$13&amp;"-"&amp;$L5,Rankings!$A:$E,2,FALSE))</f>
        <v>ΤΣΕΚΟΥΡΑ ΚΩΝΣΤΑΝΤΙΝΑ</v>
      </c>
      <c r="N5" s="282" t="str">
        <f>IF($L5="","",VLOOKUP(Setup!$B$13&amp;"-"&amp;$L5,Rankings!$A:$E,3,FALSE))</f>
        <v>2ο ΓΕΛ ΠΕΥΚΗΣ</v>
      </c>
      <c r="O5" s="297">
        <f>IF(COUNTIF(Rankings!$A:$A,Setup!$B$13&amp;"-"&amp;$L5)&gt;0,VLOOKUP(Setup!$B$13&amp;"-"&amp;$L5,Rankings!$A:$E,5,FALSE),0)</f>
        <v>0</v>
      </c>
      <c r="P5" s="297">
        <f>IF(COUNTIF(Rankings!$A:$A,Setup!$B$13&amp;"-"&amp;$L5)&gt;0,VLOOKUP(Setup!$B$13&amp;"-"&amp;$L5,Rankings!$A:$E,4,FALSE),0)</f>
        <v>232</v>
      </c>
      <c r="Q5" s="305">
        <f t="shared" si="5"/>
        <v>4.1139970466375561E-2</v>
      </c>
      <c r="R5" s="305">
        <f t="shared" si="6"/>
        <v>0.49704113997046639</v>
      </c>
      <c r="S5" s="305">
        <f t="shared" si="7"/>
        <v>729.04113997046636</v>
      </c>
      <c r="T5" s="305">
        <f t="shared" si="8"/>
        <v>729.04113997046636</v>
      </c>
      <c r="U5" s="305">
        <f t="shared" si="9"/>
        <v>4.1139970466375561E-2</v>
      </c>
      <c r="V5" s="302">
        <f t="shared" si="10"/>
        <v>729.04113997046636</v>
      </c>
      <c r="W5" s="175">
        <v>4.1139970466375561E-2</v>
      </c>
      <c r="X5" s="210"/>
    </row>
    <row r="6" spans="1:25" ht="19.899999999999999" customHeight="1">
      <c r="A6" s="306">
        <v>4</v>
      </c>
      <c r="B6" s="270">
        <f t="shared" si="0"/>
        <v>0</v>
      </c>
      <c r="C6" s="327">
        <f t="shared" si="1"/>
        <v>664</v>
      </c>
      <c r="D6" s="293">
        <f t="shared" si="2"/>
        <v>3</v>
      </c>
      <c r="E6" s="290">
        <f t="shared" si="3"/>
        <v>0</v>
      </c>
      <c r="F6" s="290">
        <f t="shared" si="4"/>
        <v>2</v>
      </c>
      <c r="G6" s="219">
        <v>27401</v>
      </c>
      <c r="H6" s="282" t="str">
        <f>IF($G6="","",VLOOKUP(Setup!$B$13&amp;"-"&amp;$G6,Rankings!$A:$E,2,FALSE))</f>
        <v>ΠΕΤΡΙΔΟΥ ΗΛΕΚΤΡΑ</v>
      </c>
      <c r="I6" s="282" t="str">
        <f>IF($G6="","",VLOOKUP(Setup!$B$13&amp;"-"&amp;$G6,Rankings!$A:$E,3,FALSE))</f>
        <v>ΚΟΛΛΕΓΙΟ ΑΘΗΝΩΝ</v>
      </c>
      <c r="J6" s="297">
        <f>IF(COUNTIF(Rankings!$A:$A,Setup!$B$13&amp;"-"&amp;$G6)&gt;0,VLOOKUP(Setup!$B$13&amp;"-"&amp;$G6,Rankings!$A:$E,5,FALSE),0)</f>
        <v>0</v>
      </c>
      <c r="K6" s="297">
        <f>IF(COUNTIF(Rankings!$A:$A,Setup!$B$13&amp;"-"&amp;$G6)&gt;0,VLOOKUP(Setup!$B$13&amp;"-"&amp;$G6,Rankings!$A:$E,4,FALSE),0)</f>
        <v>396</v>
      </c>
      <c r="L6" s="219">
        <v>24142</v>
      </c>
      <c r="M6" s="282" t="str">
        <f>IF($L6="","",VLOOKUP(Setup!$B$13&amp;"-"&amp;$L6,Rankings!$A:$E,2,FALSE))</f>
        <v>ΔΕΜΕΝΑΓΑ ΔΑΦΝΗ</v>
      </c>
      <c r="N6" s="282" t="str">
        <f>IF($L6="","",VLOOKUP(Setup!$B$13&amp;"-"&amp;$L6,Rankings!$A:$E,3,FALSE))</f>
        <v>1ο ΓΕΛ ΝΕΑΣ ΜΑΚΡΗΣ</v>
      </c>
      <c r="O6" s="297">
        <f>IF(COUNTIF(Rankings!$A:$A,Setup!$B$13&amp;"-"&amp;$L6)&gt;0,VLOOKUP(Setup!$B$13&amp;"-"&amp;$L6,Rankings!$A:$E,5,FALSE),0)</f>
        <v>0</v>
      </c>
      <c r="P6" s="297">
        <f>IF(COUNTIF(Rankings!$A:$A,Setup!$B$13&amp;"-"&amp;$L6)&gt;0,VLOOKUP(Setup!$B$13&amp;"-"&amp;$L6,Rankings!$A:$E,4,FALSE),0)</f>
        <v>268</v>
      </c>
      <c r="Q6" s="305">
        <f t="shared" si="5"/>
        <v>1.5361632924697166E-2</v>
      </c>
      <c r="R6" s="305">
        <f t="shared" si="6"/>
        <v>0.39601536163292472</v>
      </c>
      <c r="S6" s="305">
        <f t="shared" si="7"/>
        <v>664.01536163292474</v>
      </c>
      <c r="T6" s="305">
        <f t="shared" si="8"/>
        <v>664.01536163292474</v>
      </c>
      <c r="U6" s="305">
        <f t="shared" si="9"/>
        <v>1.5361632924697166E-2</v>
      </c>
      <c r="V6" s="302">
        <f t="shared" si="10"/>
        <v>664.01536163292474</v>
      </c>
      <c r="W6" s="175">
        <v>1.5361632924697166E-2</v>
      </c>
      <c r="X6" s="210"/>
      <c r="Y6" s="214"/>
    </row>
    <row r="7" spans="1:25" ht="19.899999999999999" customHeight="1">
      <c r="A7" s="306">
        <v>5</v>
      </c>
      <c r="B7" s="270">
        <f t="shared" si="0"/>
        <v>0</v>
      </c>
      <c r="C7" s="327">
        <f t="shared" si="1"/>
        <v>629.5</v>
      </c>
      <c r="D7" s="293">
        <f t="shared" si="2"/>
        <v>3</v>
      </c>
      <c r="E7" s="290">
        <f t="shared" si="3"/>
        <v>0</v>
      </c>
      <c r="F7" s="290">
        <f t="shared" si="4"/>
        <v>2</v>
      </c>
      <c r="G7" s="219">
        <v>22576</v>
      </c>
      <c r="H7" s="282" t="str">
        <f>IF($G7="","",VLOOKUP(Setup!$B$13&amp;"-"&amp;$G7,Rankings!$A:$E,2,FALSE))</f>
        <v>ΖΑΧΟΠΟΥΛΟΥ ΑΘΑΝΑΣΙΑ</v>
      </c>
      <c r="I7" s="282" t="str">
        <f>IF($G7="","",VLOOKUP(Setup!$B$13&amp;"-"&amp;$G7,Rankings!$A:$E,3,FALSE))</f>
        <v>ΛΥΚΕΙΑΚΕΣ ΤΑΞΕΙΣ 7ου ΓΥΜΝΑΣΙΟΥ</v>
      </c>
      <c r="J7" s="297">
        <f>IF(COUNTIF(Rankings!$A:$A,Setup!$B$13&amp;"-"&amp;$G7)&gt;0,VLOOKUP(Setup!$B$13&amp;"-"&amp;$G7,Rankings!$A:$E,5,FALSE),0)</f>
        <v>0</v>
      </c>
      <c r="K7" s="297">
        <f>IF(COUNTIF(Rankings!$A:$A,Setup!$B$13&amp;"-"&amp;$G7)&gt;0,VLOOKUP(Setup!$B$13&amp;"-"&amp;$G7,Rankings!$A:$E,4,FALSE),0)</f>
        <v>383.5</v>
      </c>
      <c r="L7" s="219">
        <v>24335</v>
      </c>
      <c r="M7" s="282" t="str">
        <f>IF($L7="","",VLOOKUP(Setup!$B$13&amp;"-"&amp;$L7,Rankings!$A:$E,2,FALSE))</f>
        <v>ΚΑΦΦΕ ΖΩΗ</v>
      </c>
      <c r="N7" s="282" t="str">
        <f>IF($L7="","",VLOOKUP(Setup!$B$13&amp;"-"&amp;$L7,Rankings!$A:$E,3,FALSE))</f>
        <v>ΓΕΛ ΛΑΡΙΣΑΣ</v>
      </c>
      <c r="O7" s="297">
        <f>IF(COUNTIF(Rankings!$A:$A,Setup!$B$13&amp;"-"&amp;$L7)&gt;0,VLOOKUP(Setup!$B$13&amp;"-"&amp;$L7,Rankings!$A:$E,5,FALSE),0)</f>
        <v>0</v>
      </c>
      <c r="P7" s="297">
        <f>IF(COUNTIF(Rankings!$A:$A,Setup!$B$13&amp;"-"&amp;$L7)&gt;0,VLOOKUP(Setup!$B$13&amp;"-"&amp;$L7,Rankings!$A:$E,4,FALSE),0)</f>
        <v>246</v>
      </c>
      <c r="Q7" s="305">
        <f t="shared" si="5"/>
        <v>8.8121143747937995E-3</v>
      </c>
      <c r="R7" s="305">
        <f t="shared" si="6"/>
        <v>0.38350881211437482</v>
      </c>
      <c r="S7" s="305">
        <f t="shared" si="7"/>
        <v>629.50881211437479</v>
      </c>
      <c r="T7" s="305">
        <f t="shared" si="8"/>
        <v>629.50881211437479</v>
      </c>
      <c r="U7" s="305">
        <f t="shared" si="9"/>
        <v>8.8121143747937995E-3</v>
      </c>
      <c r="V7" s="302">
        <f t="shared" si="10"/>
        <v>629.50881211437479</v>
      </c>
      <c r="W7" s="175">
        <v>8.8121143747937995E-3</v>
      </c>
      <c r="X7" s="210"/>
    </row>
    <row r="8" spans="1:25" ht="19.899999999999999" customHeight="1">
      <c r="A8" s="306">
        <v>6</v>
      </c>
      <c r="B8" s="270">
        <f t="shared" si="0"/>
        <v>0</v>
      </c>
      <c r="C8" s="327">
        <f t="shared" si="1"/>
        <v>431</v>
      </c>
      <c r="D8" s="293">
        <f t="shared" si="2"/>
        <v>3</v>
      </c>
      <c r="E8" s="290">
        <f t="shared" si="3"/>
        <v>0</v>
      </c>
      <c r="F8" s="290">
        <f t="shared" si="4"/>
        <v>2</v>
      </c>
      <c r="G8" s="219">
        <v>23033</v>
      </c>
      <c r="H8" s="282" t="str">
        <f>IF($G8="","",VLOOKUP(Setup!$B$13&amp;"-"&amp;$G8,Rankings!$A:$E,2,FALSE))</f>
        <v>ΚΟΥΚΟΥΒΙΤΑΚΗ ΕΛΕΝΗ-ΑΝΝΑ</v>
      </c>
      <c r="I8" s="282" t="str">
        <f>IF($G8="","",VLOOKUP(Setup!$B$13&amp;"-"&amp;$G8,Rankings!$A:$E,3,FALSE))</f>
        <v>2ο ΓΕΛ ΒΡΙΛΗΣΣΙΩΝ</v>
      </c>
      <c r="J8" s="297">
        <f>IF(COUNTIF(Rankings!$A:$A,Setup!$B$13&amp;"-"&amp;$G8)&gt;0,VLOOKUP(Setup!$B$13&amp;"-"&amp;$G8,Rankings!$A:$E,5,FALSE),0)</f>
        <v>0</v>
      </c>
      <c r="K8" s="297">
        <f>IF(COUNTIF(Rankings!$A:$A,Setup!$B$13&amp;"-"&amp;$G8)&gt;0,VLOOKUP(Setup!$B$13&amp;"-"&amp;$G8,Rankings!$A:$E,4,FALSE),0)</f>
        <v>317</v>
      </c>
      <c r="L8" s="219">
        <v>29449</v>
      </c>
      <c r="M8" s="282" t="str">
        <f>IF($L8="","",VLOOKUP(Setup!$B$13&amp;"-"&amp;$L8,Rankings!$A:$E,2,FALSE))</f>
        <v>ΔΑΛΙΑΝΗ ΔΗΜΗΤΡΑ</v>
      </c>
      <c r="N8" s="282" t="str">
        <f>IF($L8="","",VLOOKUP(Setup!$B$13&amp;"-"&amp;$L8,Rankings!$A:$E,3,FALSE))</f>
        <v>ΙΔ.ΕΝ.ΛΥΚΕΙΟ ΘΕΟΜΗΤΩΡ</v>
      </c>
      <c r="O8" s="297">
        <f>IF(COUNTIF(Rankings!$A:$A,Setup!$B$13&amp;"-"&amp;$L8)&gt;0,VLOOKUP(Setup!$B$13&amp;"-"&amp;$L8,Rankings!$A:$E,5,FALSE),0)</f>
        <v>0</v>
      </c>
      <c r="P8" s="297">
        <f>IF(COUNTIF(Rankings!$A:$A,Setup!$B$13&amp;"-"&amp;$L8)&gt;0,VLOOKUP(Setup!$B$13&amp;"-"&amp;$L8,Rankings!$A:$E,4,FALSE),0)</f>
        <v>114</v>
      </c>
      <c r="Q8" s="305">
        <f t="shared" si="5"/>
        <v>3.6484412610571997E-2</v>
      </c>
      <c r="R8" s="305">
        <f t="shared" si="6"/>
        <v>0.31703648441261056</v>
      </c>
      <c r="S8" s="305">
        <f t="shared" si="7"/>
        <v>431.03648441261055</v>
      </c>
      <c r="T8" s="305">
        <f t="shared" si="8"/>
        <v>431.03648441261055</v>
      </c>
      <c r="U8" s="305">
        <f t="shared" si="9"/>
        <v>3.6484412610571997E-2</v>
      </c>
      <c r="V8" s="302">
        <f t="shared" si="10"/>
        <v>431.03648441261055</v>
      </c>
      <c r="W8" s="175">
        <v>3.6484412610571997E-2</v>
      </c>
      <c r="X8" s="210"/>
    </row>
    <row r="9" spans="1:25" ht="19.899999999999999" customHeight="1">
      <c r="A9" s="306">
        <v>7</v>
      </c>
      <c r="B9" s="270">
        <f t="shared" si="0"/>
        <v>0</v>
      </c>
      <c r="C9" s="327">
        <f t="shared" si="1"/>
        <v>412.5</v>
      </c>
      <c r="D9" s="293">
        <f t="shared" si="2"/>
        <v>3</v>
      </c>
      <c r="E9" s="290">
        <f t="shared" si="3"/>
        <v>0</v>
      </c>
      <c r="F9" s="290">
        <f t="shared" si="4"/>
        <v>2</v>
      </c>
      <c r="G9" s="219">
        <v>24899</v>
      </c>
      <c r="H9" s="282" t="str">
        <f>IF($G9="","",VLOOKUP(Setup!$B$13&amp;"-"&amp;$G9,Rankings!$A:$E,2,FALSE))</f>
        <v>ΜΠΕΛΙΔΟΥ ΧΡΙΣΤΙΝΑ</v>
      </c>
      <c r="I9" s="282" t="str">
        <f>IF($G9="","",VLOOKUP(Setup!$B$13&amp;"-"&amp;$G9,Rankings!$A:$E,3,FALSE))</f>
        <v>7ο ΓΕΛ ΚΑΛΑΜΑΡΙΑΣ</v>
      </c>
      <c r="J9" s="297">
        <f>IF(COUNTIF(Rankings!$A:$A,Setup!$B$13&amp;"-"&amp;$G9)&gt;0,VLOOKUP(Setup!$B$13&amp;"-"&amp;$G9,Rankings!$A:$E,5,FALSE),0)</f>
        <v>0</v>
      </c>
      <c r="K9" s="297">
        <f>IF(COUNTIF(Rankings!$A:$A,Setup!$B$13&amp;"-"&amp;$G9)&gt;0,VLOOKUP(Setup!$B$13&amp;"-"&amp;$G9,Rankings!$A:$E,4,FALSE),0)</f>
        <v>114</v>
      </c>
      <c r="L9" s="219">
        <v>24109</v>
      </c>
      <c r="M9" s="282" t="str">
        <f>IF($L9="","",VLOOKUP(Setup!$B$13&amp;"-"&amp;$L9,Rankings!$A:$E,2,FALSE))</f>
        <v>ΣΤΑΜΠΟΥΛΗ ΧΑΡΙΚΛΕΙΑ</v>
      </c>
      <c r="N9" s="282" t="str">
        <f>IF($L9="","",VLOOKUP(Setup!$B$13&amp;"-"&amp;$L9,Rankings!$A:$E,3,FALSE))</f>
        <v>ΑΡΣΑΚΕΙΟ ΓΕΛ ΘΕΣ/ΚΗΣ</v>
      </c>
      <c r="O9" s="297">
        <f>IF(COUNTIF(Rankings!$A:$A,Setup!$B$13&amp;"-"&amp;$L9)&gt;0,VLOOKUP(Setup!$B$13&amp;"-"&amp;$L9,Rankings!$A:$E,5,FALSE),0)</f>
        <v>0</v>
      </c>
      <c r="P9" s="297">
        <f>IF(COUNTIF(Rankings!$A:$A,Setup!$B$13&amp;"-"&amp;$L9)&gt;0,VLOOKUP(Setup!$B$13&amp;"-"&amp;$L9,Rankings!$A:$E,4,FALSE),0)</f>
        <v>298.5</v>
      </c>
      <c r="Q9" s="305">
        <f t="shared" si="5"/>
        <v>3.9972402995044926E-2</v>
      </c>
      <c r="R9" s="305">
        <f t="shared" si="6"/>
        <v>0.11403997240299504</v>
      </c>
      <c r="S9" s="305">
        <f t="shared" si="7"/>
        <v>412.53997240299503</v>
      </c>
      <c r="T9" s="305">
        <f t="shared" si="8"/>
        <v>412.53997240299503</v>
      </c>
      <c r="U9" s="305">
        <f t="shared" si="9"/>
        <v>3.9972402995044926E-2</v>
      </c>
      <c r="V9" s="302">
        <f t="shared" si="10"/>
        <v>412.53997240299503</v>
      </c>
      <c r="W9" s="175">
        <v>3.9972402995044926E-2</v>
      </c>
      <c r="X9" s="210"/>
    </row>
    <row r="10" spans="1:25" ht="19.899999999999999" customHeight="1">
      <c r="A10" s="306">
        <v>8</v>
      </c>
      <c r="B10" s="270">
        <f t="shared" si="0"/>
        <v>0</v>
      </c>
      <c r="C10" s="327">
        <f t="shared" si="1"/>
        <v>358</v>
      </c>
      <c r="D10" s="293">
        <f t="shared" si="2"/>
        <v>3</v>
      </c>
      <c r="E10" s="290">
        <f t="shared" si="3"/>
        <v>0</v>
      </c>
      <c r="F10" s="290">
        <f t="shared" si="4"/>
        <v>2</v>
      </c>
      <c r="G10" s="219">
        <v>25728</v>
      </c>
      <c r="H10" s="282" t="str">
        <f>IF($G10="","",VLOOKUP(Setup!$B$13&amp;"-"&amp;$G10,Rankings!$A:$E,2,FALSE))</f>
        <v>ΝΤΟΥΜΑ ΔΑΦΝΗ</v>
      </c>
      <c r="I10" s="282" t="str">
        <f>IF($G10="","",VLOOKUP(Setup!$B$13&amp;"-"&amp;$G10,Rankings!$A:$E,3,FALSE))</f>
        <v>2ο ΓΕΛ ΠΕΥΚΗΣ</v>
      </c>
      <c r="J10" s="297">
        <f>IF(COUNTIF(Rankings!$A:$A,Setup!$B$13&amp;"-"&amp;$G10)&gt;0,VLOOKUP(Setup!$B$13&amp;"-"&amp;$G10,Rankings!$A:$E,5,FALSE),0)</f>
        <v>0</v>
      </c>
      <c r="K10" s="297">
        <f>IF(COUNTIF(Rankings!$A:$A,Setup!$B$13&amp;"-"&amp;$G10)&gt;0,VLOOKUP(Setup!$B$13&amp;"-"&amp;$G10,Rankings!$A:$E,4,FALSE),0)</f>
        <v>170</v>
      </c>
      <c r="L10" s="219">
        <v>26824</v>
      </c>
      <c r="M10" s="282" t="str">
        <f>IF($L10="","",VLOOKUP(Setup!$B$13&amp;"-"&amp;$L10,Rankings!$A:$E,2,FALSE))</f>
        <v>ΚΟΛΟΥΤΣΟΥ ΜΑΡΙΑ-ΕΥΑΓΓΕΛΙΑ</v>
      </c>
      <c r="N10" s="282" t="str">
        <f>IF($L10="","",VLOOKUP(Setup!$B$13&amp;"-"&amp;$L10,Rankings!$A:$E,3,FALSE))</f>
        <v>ΙΔ.ΓΕΛ ΠΟΛΥΤΡΟΠΗ ΑΡΜΟΝΙΑ</v>
      </c>
      <c r="O10" s="297">
        <f>IF(COUNTIF(Rankings!$A:$A,Setup!$B$13&amp;"-"&amp;$L10)&gt;0,VLOOKUP(Setup!$B$13&amp;"-"&amp;$L10,Rankings!$A:$E,5,FALSE),0)</f>
        <v>0</v>
      </c>
      <c r="P10" s="297">
        <f>IF(COUNTIF(Rankings!$A:$A,Setup!$B$13&amp;"-"&amp;$L10)&gt;0,VLOOKUP(Setup!$B$13&amp;"-"&amp;$L10,Rankings!$A:$E,4,FALSE),0)</f>
        <v>188</v>
      </c>
      <c r="Q10" s="305">
        <f t="shared" si="5"/>
        <v>8.7663235192013394E-3</v>
      </c>
      <c r="R10" s="305">
        <f t="shared" si="6"/>
        <v>0.17000876632351922</v>
      </c>
      <c r="S10" s="305">
        <f t="shared" si="7"/>
        <v>358.00876632351918</v>
      </c>
      <c r="T10" s="305">
        <f t="shared" si="8"/>
        <v>358.00876632351918</v>
      </c>
      <c r="U10" s="305">
        <f t="shared" si="9"/>
        <v>8.7663235192013394E-3</v>
      </c>
      <c r="V10" s="302">
        <f t="shared" si="10"/>
        <v>358.00876632351918</v>
      </c>
      <c r="W10" s="175">
        <v>8.7663235192013394E-3</v>
      </c>
      <c r="X10" s="210"/>
    </row>
    <row r="11" spans="1:25" ht="19.899999999999999" customHeight="1">
      <c r="A11" s="306">
        <v>9</v>
      </c>
      <c r="B11" s="270">
        <f t="shared" si="0"/>
        <v>0</v>
      </c>
      <c r="C11" s="327">
        <f t="shared" si="1"/>
        <v>336</v>
      </c>
      <c r="D11" s="293">
        <f t="shared" si="2"/>
        <v>3</v>
      </c>
      <c r="E11" s="290">
        <f t="shared" si="3"/>
        <v>0</v>
      </c>
      <c r="F11" s="290">
        <f t="shared" si="4"/>
        <v>2</v>
      </c>
      <c r="G11" s="219">
        <v>26308</v>
      </c>
      <c r="H11" s="282" t="str">
        <f>IF($G11="","",VLOOKUP(Setup!$B$13&amp;"-"&amp;$G11,Rankings!$A:$E,2,FALSE))</f>
        <v>ΜΑΛΑΜΟΥ ΜΑΡΙΑ</v>
      </c>
      <c r="I11" s="282" t="str">
        <f>IF($G11="","",VLOOKUP(Setup!$B$13&amp;"-"&amp;$G11,Rankings!$A:$E,3,FALSE))</f>
        <v>ΖΩΣΙΜΑΙΑ ΣΧΟΛΗ ΙΩΑΝΝΙΝΩΝ</v>
      </c>
      <c r="J11" s="297">
        <f>IF(COUNTIF(Rankings!$A:$A,Setup!$B$13&amp;"-"&amp;$G11)&gt;0,VLOOKUP(Setup!$B$13&amp;"-"&amp;$G11,Rankings!$A:$E,5,FALSE),0)</f>
        <v>0</v>
      </c>
      <c r="K11" s="297">
        <f>IF(COUNTIF(Rankings!$A:$A,Setup!$B$13&amp;"-"&amp;$G11)&gt;0,VLOOKUP(Setup!$B$13&amp;"-"&amp;$G11,Rankings!$A:$E,4,FALSE),0)</f>
        <v>168</v>
      </c>
      <c r="L11" s="219">
        <v>26307</v>
      </c>
      <c r="M11" s="282" t="str">
        <f>IF($L11="","",VLOOKUP(Setup!$B$13&amp;"-"&amp;$L11,Rankings!$A:$E,2,FALSE))</f>
        <v>ΜΑΛΑΜΟΥ ΚΡΙΝΑ</v>
      </c>
      <c r="N11" s="282" t="str">
        <f>IF($L11="","",VLOOKUP(Setup!$B$13&amp;"-"&amp;$L11,Rankings!$A:$E,3,FALSE))</f>
        <v>ΖΩΣΙΜΑΙΑ ΣΧΟΛΗ ΙΩΑΝΝΙΝΩΝ</v>
      </c>
      <c r="O11" s="297">
        <f>IF(COUNTIF(Rankings!$A:$A,Setup!$B$13&amp;"-"&amp;$L11)&gt;0,VLOOKUP(Setup!$B$13&amp;"-"&amp;$L11,Rankings!$A:$E,5,FALSE),0)</f>
        <v>0</v>
      </c>
      <c r="P11" s="297">
        <f>IF(COUNTIF(Rankings!$A:$A,Setup!$B$13&amp;"-"&amp;$L11)&gt;0,VLOOKUP(Setup!$B$13&amp;"-"&amp;$L11,Rankings!$A:$E,4,FALSE),0)</f>
        <v>168</v>
      </c>
      <c r="Q11" s="305">
        <f t="shared" si="5"/>
        <v>4.4493501754937293E-3</v>
      </c>
      <c r="R11" s="305">
        <f t="shared" si="6"/>
        <v>0.1680044493501755</v>
      </c>
      <c r="S11" s="305">
        <f t="shared" si="7"/>
        <v>336.00444935017549</v>
      </c>
      <c r="T11" s="305">
        <f t="shared" si="8"/>
        <v>336.00444935017549</v>
      </c>
      <c r="U11" s="305">
        <f t="shared" si="9"/>
        <v>4.4493501754937293E-3</v>
      </c>
      <c r="V11" s="302">
        <f t="shared" si="10"/>
        <v>336.00444935017549</v>
      </c>
      <c r="W11" s="175">
        <v>4.4493501754937293E-3</v>
      </c>
      <c r="X11" s="210"/>
    </row>
    <row r="12" spans="1:25" ht="19.899999999999999" customHeight="1">
      <c r="A12" s="306">
        <v>10</v>
      </c>
      <c r="B12" s="270">
        <f t="shared" si="0"/>
        <v>0</v>
      </c>
      <c r="C12" s="327">
        <f t="shared" si="1"/>
        <v>298</v>
      </c>
      <c r="D12" s="293">
        <f t="shared" si="2"/>
        <v>3</v>
      </c>
      <c r="E12" s="290">
        <f t="shared" si="3"/>
        <v>0</v>
      </c>
      <c r="F12" s="290">
        <f t="shared" si="4"/>
        <v>2</v>
      </c>
      <c r="G12" s="219">
        <v>25517</v>
      </c>
      <c r="H12" s="282" t="str">
        <f>IF($G12="","",VLOOKUP(Setup!$B$13&amp;"-"&amp;$G12,Rankings!$A:$E,2,FALSE))</f>
        <v>ΧΑΤΖΗ ΚΩΝΣΤΑΝΤΙΝΑ</v>
      </c>
      <c r="I12" s="282" t="str">
        <f>IF($G12="","",VLOOKUP(Setup!$B$13&amp;"-"&amp;$G12,Rankings!$A:$E,3,FALSE))</f>
        <v>ΓΕΛ ΚΑΝΗΘΟΥ</v>
      </c>
      <c r="J12" s="297">
        <f>IF(COUNTIF(Rankings!$A:$A,Setup!$B$13&amp;"-"&amp;$G12)&gt;0,VLOOKUP(Setup!$B$13&amp;"-"&amp;$G12,Rankings!$A:$E,5,FALSE),0)</f>
        <v>0</v>
      </c>
      <c r="K12" s="297">
        <f>IF(COUNTIF(Rankings!$A:$A,Setup!$B$13&amp;"-"&amp;$G12)&gt;0,VLOOKUP(Setup!$B$13&amp;"-"&amp;$G12,Rankings!$A:$E,4,FALSE),0)</f>
        <v>100</v>
      </c>
      <c r="L12" s="219">
        <v>25091</v>
      </c>
      <c r="M12" s="282" t="str">
        <f>IF($L12="","",VLOOKUP(Setup!$B$13&amp;"-"&amp;$L12,Rankings!$A:$E,2,FALSE))</f>
        <v>ΜΑΡΚΑΚΗ ΜΑΡΓΑΡΙΤΑ</v>
      </c>
      <c r="N12" s="282" t="str">
        <f>IF($L12="","",VLOOKUP(Setup!$B$13&amp;"-"&amp;$L12,Rankings!$A:$E,3,FALSE))</f>
        <v>3ο ΓΕΛ ΗΡΑΚΛΕΙΟΥ</v>
      </c>
      <c r="O12" s="297">
        <f>IF(COUNTIF(Rankings!$A:$A,Setup!$B$13&amp;"-"&amp;$L12)&gt;0,VLOOKUP(Setup!$B$13&amp;"-"&amp;$L12,Rankings!$A:$E,5,FALSE),0)</f>
        <v>0</v>
      </c>
      <c r="P12" s="297">
        <f>IF(COUNTIF(Rankings!$A:$A,Setup!$B$13&amp;"-"&amp;$L12)&gt;0,VLOOKUP(Setup!$B$13&amp;"-"&amp;$L12,Rankings!$A:$E,4,FALSE),0)</f>
        <v>198</v>
      </c>
      <c r="Q12" s="305">
        <f t="shared" si="5"/>
        <v>1.3228878120076297E-2</v>
      </c>
      <c r="R12" s="305">
        <f t="shared" si="6"/>
        <v>0.10001322887812009</v>
      </c>
      <c r="S12" s="305">
        <f t="shared" si="7"/>
        <v>298.01322887812006</v>
      </c>
      <c r="T12" s="305">
        <f t="shared" si="8"/>
        <v>298.01322887812006</v>
      </c>
      <c r="U12" s="305">
        <f t="shared" si="9"/>
        <v>1.3228878120076297E-2</v>
      </c>
      <c r="V12" s="302">
        <f t="shared" si="10"/>
        <v>298.01322887812006</v>
      </c>
      <c r="W12" s="175">
        <v>1.3228878120076297E-2</v>
      </c>
      <c r="X12" s="210"/>
    </row>
    <row r="13" spans="1:25" ht="19.899999999999999" customHeight="1">
      <c r="A13" s="306">
        <v>11</v>
      </c>
      <c r="B13" s="270">
        <f t="shared" si="0"/>
        <v>0</v>
      </c>
      <c r="C13" s="327">
        <f t="shared" si="1"/>
        <v>265</v>
      </c>
      <c r="D13" s="293">
        <f t="shared" si="2"/>
        <v>3</v>
      </c>
      <c r="E13" s="290">
        <f t="shared" si="3"/>
        <v>0</v>
      </c>
      <c r="F13" s="290">
        <f t="shared" si="4"/>
        <v>2</v>
      </c>
      <c r="G13" s="219">
        <v>24655</v>
      </c>
      <c r="H13" s="282" t="str">
        <f>IF($G13="","",VLOOKUP(Setup!$B$13&amp;"-"&amp;$G13,Rankings!$A:$E,2,FALSE))</f>
        <v>ΣΤΑΜΑΤΟΓΙΑΝΝΟΠΟΥΛΟΥ ΠΑΝΑΓΙΩΤΑ</v>
      </c>
      <c r="I13" s="282" t="str">
        <f>IF($G13="","",VLOOKUP(Setup!$B$13&amp;"-"&amp;$G13,Rankings!$A:$E,3,FALSE))</f>
        <v>1ο ΓΕΛ ΠΕΡΙΣΤΕΡΙΟΥ</v>
      </c>
      <c r="J13" s="297">
        <f>IF(COUNTIF(Rankings!$A:$A,Setup!$B$13&amp;"-"&amp;$G13)&gt;0,VLOOKUP(Setup!$B$13&amp;"-"&amp;$G13,Rankings!$A:$E,5,FALSE),0)</f>
        <v>0</v>
      </c>
      <c r="K13" s="297">
        <f>IF(COUNTIF(Rankings!$A:$A,Setup!$B$13&amp;"-"&amp;$G13)&gt;0,VLOOKUP(Setup!$B$13&amp;"-"&amp;$G13,Rankings!$A:$E,4,FALSE),0)</f>
        <v>141.5</v>
      </c>
      <c r="L13" s="219">
        <v>22974</v>
      </c>
      <c r="M13" s="282" t="str">
        <f>IF($L13="","",VLOOKUP(Setup!$B$13&amp;"-"&amp;$L13,Rankings!$A:$E,2,FALSE))</f>
        <v>ΒΑΣΙΛΑΚΗ ΧΡΙΣΤΙΝΑ</v>
      </c>
      <c r="N13" s="282" t="str">
        <f>IF($L13="","",VLOOKUP(Setup!$B$13&amp;"-"&amp;$L13,Rankings!$A:$E,3,FALSE))</f>
        <v>1ο ΓΕΛ ΠΕΥΚΗΣ</v>
      </c>
      <c r="O13" s="297">
        <f>IF(COUNTIF(Rankings!$A:$A,Setup!$B$13&amp;"-"&amp;$L13)&gt;0,VLOOKUP(Setup!$B$13&amp;"-"&amp;$L13,Rankings!$A:$E,5,FALSE),0)</f>
        <v>0</v>
      </c>
      <c r="P13" s="297">
        <f>IF(COUNTIF(Rankings!$A:$A,Setup!$B$13&amp;"-"&amp;$L13)&gt;0,VLOOKUP(Setup!$B$13&amp;"-"&amp;$L13,Rankings!$A:$E,4,FALSE),0)</f>
        <v>123.5</v>
      </c>
      <c r="Q13" s="305">
        <f t="shared" si="5"/>
        <v>2.9511127624558622E-2</v>
      </c>
      <c r="R13" s="305">
        <f t="shared" si="6"/>
        <v>0.14152951112762455</v>
      </c>
      <c r="S13" s="305">
        <f t="shared" si="7"/>
        <v>265.02951112762457</v>
      </c>
      <c r="T13" s="305">
        <f t="shared" si="8"/>
        <v>265.02951112762457</v>
      </c>
      <c r="U13" s="305">
        <f t="shared" si="9"/>
        <v>2.9511127624558622E-2</v>
      </c>
      <c r="V13" s="302">
        <f t="shared" si="10"/>
        <v>265.02951112762457</v>
      </c>
      <c r="W13" s="175">
        <v>2.9511127624558622E-2</v>
      </c>
      <c r="X13" s="210"/>
    </row>
    <row r="14" spans="1:25" ht="19.899999999999999" customHeight="1">
      <c r="A14" s="306">
        <v>12</v>
      </c>
      <c r="B14" s="270">
        <f t="shared" si="0"/>
        <v>0</v>
      </c>
      <c r="C14" s="327">
        <f t="shared" si="1"/>
        <v>134</v>
      </c>
      <c r="D14" s="293">
        <f t="shared" si="2"/>
        <v>3</v>
      </c>
      <c r="E14" s="290">
        <f t="shared" si="3"/>
        <v>0</v>
      </c>
      <c r="F14" s="290">
        <f t="shared" si="4"/>
        <v>2</v>
      </c>
      <c r="G14" s="219">
        <v>25244</v>
      </c>
      <c r="H14" s="282" t="str">
        <f>IF($G14="","",VLOOKUP(Setup!$B$13&amp;"-"&amp;$G14,Rankings!$A:$E,2,FALSE))</f>
        <v>ΠΕΤΤΑ ΣΟΦΙΑ</v>
      </c>
      <c r="I14" s="282" t="str">
        <f>IF($G14="","",VLOOKUP(Setup!$B$13&amp;"-"&amp;$G14,Rankings!$A:$E,3,FALSE))</f>
        <v>ΑΡΣΑΚΕΙΟ ΠΑΤΡΩΝ</v>
      </c>
      <c r="J14" s="297">
        <f>IF(COUNTIF(Rankings!$A:$A,Setup!$B$13&amp;"-"&amp;$G14)&gt;0,VLOOKUP(Setup!$B$13&amp;"-"&amp;$G14,Rankings!$A:$E,5,FALSE),0)</f>
        <v>0</v>
      </c>
      <c r="K14" s="297">
        <f>IF(COUNTIF(Rankings!$A:$A,Setup!$B$13&amp;"-"&amp;$G14)&gt;0,VLOOKUP(Setup!$B$13&amp;"-"&amp;$G14,Rankings!$A:$E,4,FALSE),0)</f>
        <v>104</v>
      </c>
      <c r="L14" s="219">
        <v>27505</v>
      </c>
      <c r="M14" s="282" t="str">
        <f>IF($L14="","",VLOOKUP(Setup!$B$13&amp;"-"&amp;$L14,Rankings!$A:$E,2,FALSE))</f>
        <v>ΚΑΜΠΟΣΙΩΡΑ ΚΩΝΣΤΑΝΤΙΝΑ</v>
      </c>
      <c r="N14" s="282" t="str">
        <f>IF($L14="","",VLOOKUP(Setup!$B$13&amp;"-"&amp;$L14,Rankings!$A:$E,3,FALSE))</f>
        <v xml:space="preserve">ΠΠΓ ΛΥΚΕΙΟ ΠΑΤΡΑΣ </v>
      </c>
      <c r="O14" s="297">
        <f>IF(COUNTIF(Rankings!$A:$A,Setup!$B$13&amp;"-"&amp;$L14)&gt;0,VLOOKUP(Setup!$B$13&amp;"-"&amp;$L14,Rankings!$A:$E,5,FALSE),0)</f>
        <v>0</v>
      </c>
      <c r="P14" s="297">
        <f>IF(COUNTIF(Rankings!$A:$A,Setup!$B$13&amp;"-"&amp;$L14)&gt;0,VLOOKUP(Setup!$B$13&amp;"-"&amp;$L14,Rankings!$A:$E,4,FALSE),0)</f>
        <v>30</v>
      </c>
      <c r="Q14" s="305">
        <f t="shared" si="5"/>
        <v>1.7302560157086068E-2</v>
      </c>
      <c r="R14" s="305">
        <f t="shared" si="6"/>
        <v>0.10401730256015708</v>
      </c>
      <c r="S14" s="305">
        <f t="shared" si="7"/>
        <v>134.01730256015708</v>
      </c>
      <c r="T14" s="305">
        <f t="shared" si="8"/>
        <v>134.01730256015708</v>
      </c>
      <c r="U14" s="305">
        <f t="shared" si="9"/>
        <v>1.7302560157086068E-2</v>
      </c>
      <c r="V14" s="302">
        <f t="shared" si="10"/>
        <v>134.01730256015708</v>
      </c>
      <c r="W14" s="175">
        <v>1.7302560157086068E-2</v>
      </c>
      <c r="X14" s="210"/>
    </row>
    <row r="15" spans="1:25" ht="19.899999999999999" customHeight="1">
      <c r="A15" s="306">
        <v>13</v>
      </c>
      <c r="B15" s="270">
        <f t="shared" si="0"/>
        <v>0</v>
      </c>
      <c r="C15" s="327">
        <f t="shared" si="1"/>
        <v>114</v>
      </c>
      <c r="D15" s="293">
        <f t="shared" si="2"/>
        <v>3</v>
      </c>
      <c r="E15" s="290">
        <f t="shared" si="3"/>
        <v>0</v>
      </c>
      <c r="F15" s="290">
        <f t="shared" si="4"/>
        <v>2</v>
      </c>
      <c r="G15" s="218">
        <v>28813</v>
      </c>
      <c r="H15" s="282" t="str">
        <f>IF($G15="","",VLOOKUP(Setup!$B$13&amp;"-"&amp;$G15,Rankings!$A:$E,2,FALSE))</f>
        <v>ΓΡΙΝΕΖΟΥ ΣΟΦΙΑ</v>
      </c>
      <c r="I15" s="282" t="str">
        <f>IF($G15="","",VLOOKUP(Setup!$B$13&amp;"-"&amp;$G15,Rankings!$A:$E,3,FALSE))</f>
        <v>2ο ΓΕΛ ΑΡΓΟΥΣ</v>
      </c>
      <c r="J15" s="297">
        <f>IF(COUNTIF(Rankings!$A:$A,Setup!$B$13&amp;"-"&amp;$G15)&gt;0,VLOOKUP(Setup!$B$13&amp;"-"&amp;$G15,Rankings!$A:$E,5,FALSE),0)</f>
        <v>0</v>
      </c>
      <c r="K15" s="297">
        <f>IF(COUNTIF(Rankings!$A:$A,Setup!$B$13&amp;"-"&amp;$G15)&gt;0,VLOOKUP(Setup!$B$13&amp;"-"&amp;$G15,Rankings!$A:$E,4,FALSE),0)</f>
        <v>72</v>
      </c>
      <c r="L15" s="218">
        <v>31348</v>
      </c>
      <c r="M15" s="282" t="str">
        <f>IF($L15="","",VLOOKUP(Setup!$B$13&amp;"-"&amp;$L15,Rankings!$A:$E,2,FALSE))</f>
        <v>ΧΡΙΣΤΟΠΟΥΛΟΥ ΧΡΙΣΤΙΝΑ</v>
      </c>
      <c r="N15" s="282" t="str">
        <f>IF($L15="","",VLOOKUP(Setup!$B$13&amp;"-"&amp;$L15,Rankings!$A:$E,3,FALSE))</f>
        <v>2ο ΓΕΛ ΑΡΓΟΥΣ</v>
      </c>
      <c r="O15" s="297">
        <f>IF(COUNTIF(Rankings!$A:$A,Setup!$B$13&amp;"-"&amp;$L15)&gt;0,VLOOKUP(Setup!$B$13&amp;"-"&amp;$L15,Rankings!$A:$E,5,FALSE),0)</f>
        <v>0</v>
      </c>
      <c r="P15" s="297">
        <f>IF(COUNTIF(Rankings!$A:$A,Setup!$B$13&amp;"-"&amp;$L15)&gt;0,VLOOKUP(Setup!$B$13&amp;"-"&amp;$L15,Rankings!$A:$E,4,FALSE),0)</f>
        <v>42</v>
      </c>
      <c r="Q15" s="305">
        <f t="shared" si="5"/>
        <v>2.0042128010711942E-3</v>
      </c>
      <c r="R15" s="305">
        <f t="shared" si="6"/>
        <v>7.2002004212801063E-2</v>
      </c>
      <c r="S15" s="305">
        <f t="shared" si="7"/>
        <v>114.00200421280107</v>
      </c>
      <c r="T15" s="305">
        <f t="shared" si="8"/>
        <v>114.00200421280107</v>
      </c>
      <c r="U15" s="305">
        <f t="shared" si="9"/>
        <v>2.0042128010711942E-3</v>
      </c>
      <c r="V15" s="302">
        <f t="shared" si="10"/>
        <v>114.00200421280107</v>
      </c>
      <c r="W15" s="175">
        <v>2.0042128010711942E-3</v>
      </c>
      <c r="X15" s="210"/>
    </row>
    <row r="16" spans="1:25" ht="19.899999999999999" customHeight="1">
      <c r="A16" s="306">
        <v>14</v>
      </c>
      <c r="B16" s="270">
        <f t="shared" si="0"/>
        <v>0</v>
      </c>
      <c r="C16" s="327">
        <f t="shared" si="1"/>
        <v>0</v>
      </c>
      <c r="D16" s="293">
        <f t="shared" si="2"/>
        <v>5</v>
      </c>
      <c r="E16" s="290">
        <f t="shared" si="3"/>
        <v>0</v>
      </c>
      <c r="F16" s="290">
        <f t="shared" si="4"/>
        <v>0</v>
      </c>
      <c r="G16" s="219"/>
      <c r="H16" s="282" t="str">
        <f>IF($G16="","",VLOOKUP(Setup!$B$13&amp;"-"&amp;$G16,Rankings!$A:$E,2,FALSE))</f>
        <v/>
      </c>
      <c r="I16" s="282" t="str">
        <f>IF($G16="","",VLOOKUP(Setup!$B$13&amp;"-"&amp;$G16,Rankings!$A:$E,3,FALSE))</f>
        <v/>
      </c>
      <c r="J16" s="297">
        <f>IF(COUNTIF(Rankings!$A:$A,Setup!$B$13&amp;"-"&amp;$G16)&gt;0,VLOOKUP(Setup!$B$13&amp;"-"&amp;$G16,Rankings!$A:$E,5,FALSE),0)</f>
        <v>0</v>
      </c>
      <c r="K16" s="297">
        <f>IF(COUNTIF(Rankings!$A:$A,Setup!$B$13&amp;"-"&amp;$G16)&gt;0,VLOOKUP(Setup!$B$13&amp;"-"&amp;$G16,Rankings!$A:$E,4,FALSE),0)</f>
        <v>0</v>
      </c>
      <c r="L16" s="219"/>
      <c r="M16" s="282" t="str">
        <f>IF($L16="","",VLOOKUP(Setup!$B$13&amp;"-"&amp;$L16,Rankings!$A:$E,2,FALSE))</f>
        <v/>
      </c>
      <c r="N16" s="282" t="str">
        <f>IF($L16="","",VLOOKUP(Setup!$B$13&amp;"-"&amp;$L16,Rankings!$A:$E,3,FALSE))</f>
        <v/>
      </c>
      <c r="O16" s="297">
        <f>IF(COUNTIF(Rankings!$A:$A,Setup!$B$13&amp;"-"&amp;$L16)&gt;0,VLOOKUP(Setup!$B$13&amp;"-"&amp;$L16,Rankings!$A:$E,5,FALSE),0)</f>
        <v>0</v>
      </c>
      <c r="P16" s="297">
        <f>IF(COUNTIF(Rankings!$A:$A,Setup!$B$13&amp;"-"&amp;$L16)&gt;0,VLOOKUP(Setup!$B$13&amp;"-"&amp;$L16,Rankings!$A:$E,4,FALSE),0)</f>
        <v>0</v>
      </c>
      <c r="Q16" s="305">
        <f t="shared" si="5"/>
        <v>4.532006232672367E-2</v>
      </c>
      <c r="R16" s="305">
        <f t="shared" si="6"/>
        <v>4.532006232672367E-5</v>
      </c>
      <c r="S16" s="305">
        <f t="shared" si="7"/>
        <v>4.532006232672367E-2</v>
      </c>
      <c r="T16" s="305">
        <f t="shared" si="8"/>
        <v>4.532006232672367E-2</v>
      </c>
      <c r="U16" s="305">
        <f t="shared" si="9"/>
        <v>4.532006232672367E-2</v>
      </c>
      <c r="V16" s="302">
        <f t="shared" si="10"/>
        <v>0</v>
      </c>
      <c r="W16" s="175">
        <v>4.532006232672367E-2</v>
      </c>
      <c r="X16" s="210"/>
    </row>
    <row r="17" spans="1:24" ht="19.899999999999999" customHeight="1">
      <c r="A17" s="306">
        <v>15</v>
      </c>
      <c r="B17" s="270">
        <f t="shared" si="0"/>
        <v>0</v>
      </c>
      <c r="C17" s="327">
        <f t="shared" si="1"/>
        <v>0</v>
      </c>
      <c r="D17" s="293">
        <f t="shared" si="2"/>
        <v>5</v>
      </c>
      <c r="E17" s="290">
        <f t="shared" si="3"/>
        <v>0</v>
      </c>
      <c r="F17" s="290">
        <f t="shared" si="4"/>
        <v>0</v>
      </c>
      <c r="G17" s="219"/>
      <c r="H17" s="282" t="str">
        <f>IF($G17="","",VLOOKUP(Setup!$B$13&amp;"-"&amp;$G17,Rankings!$A:$E,2,FALSE))</f>
        <v/>
      </c>
      <c r="I17" s="282" t="str">
        <f>IF($G17="","",VLOOKUP(Setup!$B$13&amp;"-"&amp;$G17,Rankings!$A:$E,3,FALSE))</f>
        <v/>
      </c>
      <c r="J17" s="297">
        <f>IF(COUNTIF(Rankings!$A:$A,Setup!$B$13&amp;"-"&amp;$G17)&gt;0,VLOOKUP(Setup!$B$13&amp;"-"&amp;$G17,Rankings!$A:$E,5,FALSE),0)</f>
        <v>0</v>
      </c>
      <c r="K17" s="297">
        <f>IF(COUNTIF(Rankings!$A:$A,Setup!$B$13&amp;"-"&amp;$G17)&gt;0,VLOOKUP(Setup!$B$13&amp;"-"&amp;$G17,Rankings!$A:$E,4,FALSE),0)</f>
        <v>0</v>
      </c>
      <c r="L17" s="219"/>
      <c r="M17" s="282" t="str">
        <f>IF($L17="","",VLOOKUP(Setup!$B$13&amp;"-"&amp;$L17,Rankings!$A:$E,2,FALSE))</f>
        <v/>
      </c>
      <c r="N17" s="282" t="str">
        <f>IF($L17="","",VLOOKUP(Setup!$B$13&amp;"-"&amp;$L17,Rankings!$A:$E,3,FALSE))</f>
        <v/>
      </c>
      <c r="O17" s="297">
        <f>IF(COUNTIF(Rankings!$A:$A,Setup!$B$13&amp;"-"&amp;$L17)&gt;0,VLOOKUP(Setup!$B$13&amp;"-"&amp;$L17,Rankings!$A:$E,5,FALSE),0)</f>
        <v>0</v>
      </c>
      <c r="P17" s="297">
        <f>IF(COUNTIF(Rankings!$A:$A,Setup!$B$13&amp;"-"&amp;$L17)&gt;0,VLOOKUP(Setup!$B$13&amp;"-"&amp;$L17,Rankings!$A:$E,4,FALSE),0)</f>
        <v>0</v>
      </c>
      <c r="Q17" s="305">
        <f t="shared" si="5"/>
        <v>4.4128112150462577E-2</v>
      </c>
      <c r="R17" s="305">
        <f t="shared" si="6"/>
        <v>4.4128112150462577E-5</v>
      </c>
      <c r="S17" s="305">
        <f t="shared" si="7"/>
        <v>4.4128112150462577E-2</v>
      </c>
      <c r="T17" s="305">
        <f t="shared" si="8"/>
        <v>4.4128112150462577E-2</v>
      </c>
      <c r="U17" s="305">
        <f t="shared" si="9"/>
        <v>4.4128112150462577E-2</v>
      </c>
      <c r="V17" s="302">
        <f t="shared" si="10"/>
        <v>0</v>
      </c>
      <c r="W17" s="175">
        <v>4.4128112150462577E-2</v>
      </c>
      <c r="X17" s="210"/>
    </row>
    <row r="18" spans="1:24" ht="19.899999999999999" customHeight="1">
      <c r="A18" s="306">
        <v>16</v>
      </c>
      <c r="B18" s="270">
        <f t="shared" si="0"/>
        <v>0</v>
      </c>
      <c r="C18" s="327">
        <f t="shared" si="1"/>
        <v>0</v>
      </c>
      <c r="D18" s="293">
        <f t="shared" si="2"/>
        <v>5</v>
      </c>
      <c r="E18" s="290">
        <f t="shared" si="3"/>
        <v>0</v>
      </c>
      <c r="F18" s="290">
        <f t="shared" si="4"/>
        <v>0</v>
      </c>
      <c r="G18" s="218"/>
      <c r="H18" s="282" t="str">
        <f>IF($G18="","",VLOOKUP(Setup!$B$13&amp;"-"&amp;$G18,Rankings!$A:$E,2,FALSE))</f>
        <v/>
      </c>
      <c r="I18" s="282" t="str">
        <f>IF($G18="","",VLOOKUP(Setup!$B$13&amp;"-"&amp;$G18,Rankings!$A:$E,3,FALSE))</f>
        <v/>
      </c>
      <c r="J18" s="297">
        <f>IF(COUNTIF(Rankings!$A:$A,Setup!$B$13&amp;"-"&amp;$G18)&gt;0,VLOOKUP(Setup!$B$13&amp;"-"&amp;$G18,Rankings!$A:$E,5,FALSE),0)</f>
        <v>0</v>
      </c>
      <c r="K18" s="297">
        <f>IF(COUNTIF(Rankings!$A:$A,Setup!$B$13&amp;"-"&amp;$G18)&gt;0,VLOOKUP(Setup!$B$13&amp;"-"&amp;$G18,Rankings!$A:$E,4,FALSE),0)</f>
        <v>0</v>
      </c>
      <c r="L18" s="218"/>
      <c r="M18" s="282" t="str">
        <f>IF($L18="","",VLOOKUP(Setup!$B$13&amp;"-"&amp;$L18,Rankings!$A:$E,2,FALSE))</f>
        <v/>
      </c>
      <c r="N18" s="282" t="str">
        <f>IF($L18="","",VLOOKUP(Setup!$B$13&amp;"-"&amp;$L18,Rankings!$A:$E,3,FALSE))</f>
        <v/>
      </c>
      <c r="O18" s="297">
        <f>IF(COUNTIF(Rankings!$A:$A,Setup!$B$13&amp;"-"&amp;$L18)&gt;0,VLOOKUP(Setup!$B$13&amp;"-"&amp;$L18,Rankings!$A:$E,5,FALSE),0)</f>
        <v>0</v>
      </c>
      <c r="P18" s="297">
        <f>IF(COUNTIF(Rankings!$A:$A,Setup!$B$13&amp;"-"&amp;$L18)&gt;0,VLOOKUP(Setup!$B$13&amp;"-"&amp;$L18,Rankings!$A:$E,4,FALSE),0)</f>
        <v>0</v>
      </c>
      <c r="Q18" s="305">
        <f t="shared" si="5"/>
        <v>4.4007315512068559E-2</v>
      </c>
      <c r="R18" s="305">
        <f t="shared" si="6"/>
        <v>4.400731551206856E-5</v>
      </c>
      <c r="S18" s="305">
        <f t="shared" si="7"/>
        <v>4.4007315512068559E-2</v>
      </c>
      <c r="T18" s="305">
        <f t="shared" si="8"/>
        <v>4.4007315512068559E-2</v>
      </c>
      <c r="U18" s="305">
        <f t="shared" si="9"/>
        <v>4.4007315512068559E-2</v>
      </c>
      <c r="V18" s="302">
        <f t="shared" si="10"/>
        <v>0</v>
      </c>
      <c r="W18" s="175">
        <v>4.4007315512068559E-2</v>
      </c>
      <c r="X18" s="210"/>
    </row>
    <row r="19" spans="1:24">
      <c r="A19" s="283">
        <v>17</v>
      </c>
      <c r="B19" s="270">
        <f t="shared" si="0"/>
        <v>0</v>
      </c>
      <c r="C19" s="327">
        <f t="shared" si="1"/>
        <v>0</v>
      </c>
      <c r="D19" s="293">
        <f t="shared" si="2"/>
        <v>5</v>
      </c>
      <c r="E19" s="290">
        <f t="shared" si="3"/>
        <v>0</v>
      </c>
      <c r="F19" s="290">
        <f t="shared" si="4"/>
        <v>0</v>
      </c>
      <c r="G19" s="219"/>
      <c r="H19" s="282" t="str">
        <f>IF($G19="","",VLOOKUP(Setup!$B$13&amp;"-"&amp;$G19,Rankings!$A:$E,2,FALSE))</f>
        <v/>
      </c>
      <c r="I19" s="282" t="str">
        <f>IF($G19="","",VLOOKUP(Setup!$B$13&amp;"-"&amp;$G19,Rankings!$A:$E,3,FALSE))</f>
        <v/>
      </c>
      <c r="J19" s="297">
        <f>IF(COUNTIF(Rankings!$A:$A,Setup!$B$13&amp;"-"&amp;$G19)&gt;0,VLOOKUP(Setup!$B$13&amp;"-"&amp;$G19,Rankings!$A:$E,5,FALSE),0)</f>
        <v>0</v>
      </c>
      <c r="K19" s="297">
        <f>IF(COUNTIF(Rankings!$A:$A,Setup!$B$13&amp;"-"&amp;$G19)&gt;0,VLOOKUP(Setup!$B$13&amp;"-"&amp;$G19,Rankings!$A:$E,4,FALSE),0)</f>
        <v>0</v>
      </c>
      <c r="L19" s="219"/>
      <c r="M19" s="282" t="str">
        <f>IF($L19="","",VLOOKUP(Setup!$B$13&amp;"-"&amp;$L19,Rankings!$A:$E,2,FALSE))</f>
        <v/>
      </c>
      <c r="N19" s="282" t="str">
        <f>IF($L19="","",VLOOKUP(Setup!$B$13&amp;"-"&amp;$L19,Rankings!$A:$E,3,FALSE))</f>
        <v/>
      </c>
      <c r="O19" s="297">
        <f>IF(COUNTIF(Rankings!$A:$A,Setup!$B$13&amp;"-"&amp;$L19)&gt;0,VLOOKUP(Setup!$B$13&amp;"-"&amp;$L19,Rankings!$A:$E,5,FALSE),0)</f>
        <v>0</v>
      </c>
      <c r="P19" s="297">
        <f>IF(COUNTIF(Rankings!$A:$A,Setup!$B$13&amp;"-"&amp;$L19)&gt;0,VLOOKUP(Setup!$B$13&amp;"-"&amp;$L19,Rankings!$A:$E,4,FALSE),0)</f>
        <v>0</v>
      </c>
      <c r="Q19" s="305">
        <f t="shared" si="5"/>
        <v>4.3013689809635623E-2</v>
      </c>
      <c r="R19" s="305">
        <f t="shared" si="6"/>
        <v>4.3013689809635624E-5</v>
      </c>
      <c r="S19" s="305">
        <f t="shared" si="7"/>
        <v>4.3013689809635623E-2</v>
      </c>
      <c r="T19" s="305">
        <f t="shared" si="8"/>
        <v>4.3013689809635623E-2</v>
      </c>
      <c r="U19" s="305">
        <f t="shared" si="9"/>
        <v>4.3013689809635623E-2</v>
      </c>
      <c r="V19" s="302">
        <f t="shared" si="10"/>
        <v>0</v>
      </c>
      <c r="W19" s="175">
        <v>4.3013689809635623E-2</v>
      </c>
      <c r="X19" s="210"/>
    </row>
    <row r="20" spans="1:24">
      <c r="A20" s="283">
        <v>18</v>
      </c>
      <c r="B20" s="270">
        <f t="shared" si="0"/>
        <v>0</v>
      </c>
      <c r="C20" s="327">
        <f t="shared" si="1"/>
        <v>0</v>
      </c>
      <c r="D20" s="293">
        <f t="shared" si="2"/>
        <v>5</v>
      </c>
      <c r="E20" s="290">
        <f t="shared" si="3"/>
        <v>0</v>
      </c>
      <c r="F20" s="290">
        <f t="shared" si="4"/>
        <v>0</v>
      </c>
      <c r="G20" s="219"/>
      <c r="H20" s="282" t="str">
        <f>IF($G20="","",VLOOKUP(Setup!$B$13&amp;"-"&amp;$G20,Rankings!$A:$E,2,FALSE))</f>
        <v/>
      </c>
      <c r="I20" s="282" t="str">
        <f>IF($G20="","",VLOOKUP(Setup!$B$13&amp;"-"&amp;$G20,Rankings!$A:$E,3,FALSE))</f>
        <v/>
      </c>
      <c r="J20" s="297">
        <f>IF(COUNTIF(Rankings!$A:$A,Setup!$B$13&amp;"-"&amp;$G20)&gt;0,VLOOKUP(Setup!$B$13&amp;"-"&amp;$G20,Rankings!$A:$E,5,FALSE),0)</f>
        <v>0</v>
      </c>
      <c r="K20" s="297">
        <f>IF(COUNTIF(Rankings!$A:$A,Setup!$B$13&amp;"-"&amp;$G20)&gt;0,VLOOKUP(Setup!$B$13&amp;"-"&amp;$G20,Rankings!$A:$E,4,FALSE),0)</f>
        <v>0</v>
      </c>
      <c r="L20" s="219"/>
      <c r="M20" s="282" t="str">
        <f>IF($L20="","",VLOOKUP(Setup!$B$13&amp;"-"&amp;$L20,Rankings!$A:$E,2,FALSE))</f>
        <v/>
      </c>
      <c r="N20" s="282" t="str">
        <f>IF($L20="","",VLOOKUP(Setup!$B$13&amp;"-"&amp;$L20,Rankings!$A:$E,3,FALSE))</f>
        <v/>
      </c>
      <c r="O20" s="297">
        <f>IF(COUNTIF(Rankings!$A:$A,Setup!$B$13&amp;"-"&amp;$L20)&gt;0,VLOOKUP(Setup!$B$13&amp;"-"&amp;$L20,Rankings!$A:$E,5,FALSE),0)</f>
        <v>0</v>
      </c>
      <c r="P20" s="297">
        <f>IF(COUNTIF(Rankings!$A:$A,Setup!$B$13&amp;"-"&amp;$L20)&gt;0,VLOOKUP(Setup!$B$13&amp;"-"&amp;$L20,Rankings!$A:$E,4,FALSE),0)</f>
        <v>0</v>
      </c>
      <c r="Q20" s="305">
        <f t="shared" si="5"/>
        <v>4.1877234826154956E-2</v>
      </c>
      <c r="R20" s="305">
        <f t="shared" si="6"/>
        <v>4.1877234826154953E-5</v>
      </c>
      <c r="S20" s="305">
        <f t="shared" si="7"/>
        <v>4.1877234826154956E-2</v>
      </c>
      <c r="T20" s="305">
        <f t="shared" si="8"/>
        <v>4.1877234826154956E-2</v>
      </c>
      <c r="U20" s="305">
        <f t="shared" si="9"/>
        <v>4.1877234826154956E-2</v>
      </c>
      <c r="V20" s="302">
        <f t="shared" si="10"/>
        <v>0</v>
      </c>
      <c r="W20" s="175">
        <v>4.1877234826154956E-2</v>
      </c>
      <c r="X20" s="210"/>
    </row>
    <row r="21" spans="1:24">
      <c r="A21" s="283">
        <v>19</v>
      </c>
      <c r="B21" s="270">
        <f t="shared" si="0"/>
        <v>0</v>
      </c>
      <c r="C21" s="327">
        <f t="shared" si="1"/>
        <v>0</v>
      </c>
      <c r="D21" s="293">
        <f t="shared" si="2"/>
        <v>5</v>
      </c>
      <c r="E21" s="290">
        <f t="shared" si="3"/>
        <v>0</v>
      </c>
      <c r="F21" s="290">
        <f t="shared" si="4"/>
        <v>0</v>
      </c>
      <c r="G21" s="219"/>
      <c r="H21" s="282" t="str">
        <f>IF($G21="","",VLOOKUP(Setup!$B$13&amp;"-"&amp;$G21,Rankings!$A:$E,2,FALSE))</f>
        <v/>
      </c>
      <c r="I21" s="282" t="str">
        <f>IF($G21="","",VLOOKUP(Setup!$B$13&amp;"-"&amp;$G21,Rankings!$A:$E,3,FALSE))</f>
        <v/>
      </c>
      <c r="J21" s="297">
        <f>IF(COUNTIF(Rankings!$A:$A,Setup!$B$13&amp;"-"&amp;$G21)&gt;0,VLOOKUP(Setup!$B$13&amp;"-"&amp;$G21,Rankings!$A:$E,5,FALSE),0)</f>
        <v>0</v>
      </c>
      <c r="K21" s="297">
        <f>IF(COUNTIF(Rankings!$A:$A,Setup!$B$13&amp;"-"&amp;$G21)&gt;0,VLOOKUP(Setup!$B$13&amp;"-"&amp;$G21,Rankings!$A:$E,4,FALSE),0)</f>
        <v>0</v>
      </c>
      <c r="L21" s="219"/>
      <c r="M21" s="282" t="str">
        <f>IF($L21="","",VLOOKUP(Setup!$B$13&amp;"-"&amp;$L21,Rankings!$A:$E,2,FALSE))</f>
        <v/>
      </c>
      <c r="N21" s="282" t="str">
        <f>IF($L21="","",VLOOKUP(Setup!$B$13&amp;"-"&amp;$L21,Rankings!$A:$E,3,FALSE))</f>
        <v/>
      </c>
      <c r="O21" s="297">
        <f>IF(COUNTIF(Rankings!$A:$A,Setup!$B$13&amp;"-"&amp;$L21)&gt;0,VLOOKUP(Setup!$B$13&amp;"-"&amp;$L21,Rankings!$A:$E,5,FALSE),0)</f>
        <v>0</v>
      </c>
      <c r="P21" s="297">
        <f>IF(COUNTIF(Rankings!$A:$A,Setup!$B$13&amp;"-"&amp;$L21)&gt;0,VLOOKUP(Setup!$B$13&amp;"-"&amp;$L21,Rankings!$A:$E,4,FALSE),0)</f>
        <v>0</v>
      </c>
      <c r="Q21" s="305">
        <f t="shared" si="5"/>
        <v>4.1440904480343106E-2</v>
      </c>
      <c r="R21" s="305">
        <f t="shared" si="6"/>
        <v>4.1440904480343103E-5</v>
      </c>
      <c r="S21" s="305">
        <f t="shared" si="7"/>
        <v>4.1440904480343106E-2</v>
      </c>
      <c r="T21" s="305">
        <f t="shared" si="8"/>
        <v>4.1440904480343106E-2</v>
      </c>
      <c r="U21" s="305">
        <f t="shared" si="9"/>
        <v>4.1440904480343106E-2</v>
      </c>
      <c r="V21" s="302">
        <f t="shared" si="10"/>
        <v>0</v>
      </c>
      <c r="W21" s="175">
        <v>4.1440904480343106E-2</v>
      </c>
      <c r="X21" s="210"/>
    </row>
    <row r="22" spans="1:24">
      <c r="A22" s="283">
        <v>20</v>
      </c>
      <c r="B22" s="270">
        <f t="shared" si="0"/>
        <v>0</v>
      </c>
      <c r="C22" s="327">
        <f t="shared" si="1"/>
        <v>0</v>
      </c>
      <c r="D22" s="293">
        <f t="shared" si="2"/>
        <v>5</v>
      </c>
      <c r="E22" s="290">
        <f t="shared" si="3"/>
        <v>0</v>
      </c>
      <c r="F22" s="290">
        <f t="shared" si="4"/>
        <v>0</v>
      </c>
      <c r="G22" s="219"/>
      <c r="H22" s="282" t="str">
        <f>IF($G22="","",VLOOKUP(Setup!$B$13&amp;"-"&amp;$G22,Rankings!$A:$E,2,FALSE))</f>
        <v/>
      </c>
      <c r="I22" s="282" t="str">
        <f>IF($G22="","",VLOOKUP(Setup!$B$13&amp;"-"&amp;$G22,Rankings!$A:$E,3,FALSE))</f>
        <v/>
      </c>
      <c r="J22" s="297">
        <f>IF(COUNTIF(Rankings!$A:$A,Setup!$B$13&amp;"-"&amp;$G22)&gt;0,VLOOKUP(Setup!$B$13&amp;"-"&amp;$G22,Rankings!$A:$E,5,FALSE),0)</f>
        <v>0</v>
      </c>
      <c r="K22" s="297">
        <f>IF(COUNTIF(Rankings!$A:$A,Setup!$B$13&amp;"-"&amp;$G22)&gt;0,VLOOKUP(Setup!$B$13&amp;"-"&amp;$G22,Rankings!$A:$E,4,FALSE),0)</f>
        <v>0</v>
      </c>
      <c r="L22" s="219"/>
      <c r="M22" s="282" t="str">
        <f>IF($L22="","",VLOOKUP(Setup!$B$13&amp;"-"&amp;$L22,Rankings!$A:$E,2,FALSE))</f>
        <v/>
      </c>
      <c r="N22" s="282" t="str">
        <f>IF($L22="","",VLOOKUP(Setup!$B$13&amp;"-"&amp;$L22,Rankings!$A:$E,3,FALSE))</f>
        <v/>
      </c>
      <c r="O22" s="297">
        <f>IF(COUNTIF(Rankings!$A:$A,Setup!$B$13&amp;"-"&amp;$L22)&gt;0,VLOOKUP(Setup!$B$13&amp;"-"&amp;$L22,Rankings!$A:$E,5,FALSE),0)</f>
        <v>0</v>
      </c>
      <c r="P22" s="297">
        <f>IF(COUNTIF(Rankings!$A:$A,Setup!$B$13&amp;"-"&amp;$L22)&gt;0,VLOOKUP(Setup!$B$13&amp;"-"&amp;$L22,Rankings!$A:$E,4,FALSE),0)</f>
        <v>0</v>
      </c>
      <c r="Q22" s="305">
        <f t="shared" si="5"/>
        <v>4.0561437438746857E-2</v>
      </c>
      <c r="R22" s="305">
        <f t="shared" si="6"/>
        <v>4.056143743874686E-5</v>
      </c>
      <c r="S22" s="305">
        <f t="shared" si="7"/>
        <v>4.0561437438746857E-2</v>
      </c>
      <c r="T22" s="305">
        <f t="shared" si="8"/>
        <v>4.0561437438746857E-2</v>
      </c>
      <c r="U22" s="305">
        <f t="shared" si="9"/>
        <v>4.0561437438746857E-2</v>
      </c>
      <c r="V22" s="302">
        <f t="shared" si="10"/>
        <v>0</v>
      </c>
      <c r="W22" s="175">
        <v>4.0561437438746857E-2</v>
      </c>
      <c r="X22" s="210"/>
    </row>
    <row r="23" spans="1:24">
      <c r="A23" s="283">
        <v>21</v>
      </c>
      <c r="B23" s="270">
        <f t="shared" si="0"/>
        <v>0</v>
      </c>
      <c r="C23" s="327">
        <f t="shared" si="1"/>
        <v>0</v>
      </c>
      <c r="D23" s="293">
        <f t="shared" si="2"/>
        <v>5</v>
      </c>
      <c r="E23" s="290">
        <f t="shared" si="3"/>
        <v>0</v>
      </c>
      <c r="F23" s="290">
        <f t="shared" si="4"/>
        <v>0</v>
      </c>
      <c r="G23" s="219"/>
      <c r="H23" s="282" t="str">
        <f>IF($G23="","",VLOOKUP(Setup!$B$13&amp;"-"&amp;$G23,Rankings!$A:$E,2,FALSE))</f>
        <v/>
      </c>
      <c r="I23" s="282" t="str">
        <f>IF($G23="","",VLOOKUP(Setup!$B$13&amp;"-"&amp;$G23,Rankings!$A:$E,3,FALSE))</f>
        <v/>
      </c>
      <c r="J23" s="297">
        <f>IF(COUNTIF(Rankings!$A:$A,Setup!$B$13&amp;"-"&amp;$G23)&gt;0,VLOOKUP(Setup!$B$13&amp;"-"&amp;$G23,Rankings!$A:$E,5,FALSE),0)</f>
        <v>0</v>
      </c>
      <c r="K23" s="297">
        <f>IF(COUNTIF(Rankings!$A:$A,Setup!$B$13&amp;"-"&amp;$G23)&gt;0,VLOOKUP(Setup!$B$13&amp;"-"&amp;$G23,Rankings!$A:$E,4,FALSE),0)</f>
        <v>0</v>
      </c>
      <c r="L23" s="219"/>
      <c r="M23" s="282" t="str">
        <f>IF($L23="","",VLOOKUP(Setup!$B$13&amp;"-"&amp;$L23,Rankings!$A:$E,2,FALSE))</f>
        <v/>
      </c>
      <c r="N23" s="282" t="str">
        <f>IF($L23="","",VLOOKUP(Setup!$B$13&amp;"-"&amp;$L23,Rankings!$A:$E,3,FALSE))</f>
        <v/>
      </c>
      <c r="O23" s="297">
        <f>IF(COUNTIF(Rankings!$A:$A,Setup!$B$13&amp;"-"&amp;$L23)&gt;0,VLOOKUP(Setup!$B$13&amp;"-"&amp;$L23,Rankings!$A:$E,5,FALSE),0)</f>
        <v>0</v>
      </c>
      <c r="P23" s="297">
        <f>IF(COUNTIF(Rankings!$A:$A,Setup!$B$13&amp;"-"&amp;$L23)&gt;0,VLOOKUP(Setup!$B$13&amp;"-"&amp;$L23,Rankings!$A:$E,4,FALSE),0)</f>
        <v>0</v>
      </c>
      <c r="Q23" s="305">
        <f t="shared" si="5"/>
        <v>3.8311004056603919E-2</v>
      </c>
      <c r="R23" s="305">
        <f t="shared" si="6"/>
        <v>3.8311004056603916E-5</v>
      </c>
      <c r="S23" s="305">
        <f t="shared" si="7"/>
        <v>3.8311004056603919E-2</v>
      </c>
      <c r="T23" s="305">
        <f t="shared" si="8"/>
        <v>3.8311004056603919E-2</v>
      </c>
      <c r="U23" s="305">
        <f t="shared" si="9"/>
        <v>3.8311004056603919E-2</v>
      </c>
      <c r="V23" s="302">
        <f t="shared" si="10"/>
        <v>0</v>
      </c>
      <c r="W23" s="175">
        <v>3.8311004056603919E-2</v>
      </c>
      <c r="X23" s="210"/>
    </row>
    <row r="24" spans="1:24">
      <c r="A24" s="283">
        <v>22</v>
      </c>
      <c r="B24" s="270">
        <f t="shared" si="0"/>
        <v>0</v>
      </c>
      <c r="C24" s="327">
        <f t="shared" si="1"/>
        <v>0</v>
      </c>
      <c r="D24" s="293">
        <f t="shared" si="2"/>
        <v>5</v>
      </c>
      <c r="E24" s="290">
        <f t="shared" si="3"/>
        <v>0</v>
      </c>
      <c r="F24" s="290">
        <f t="shared" si="4"/>
        <v>0</v>
      </c>
      <c r="G24" s="218"/>
      <c r="H24" s="282" t="str">
        <f>IF($G24="","",VLOOKUP(Setup!$B$13&amp;"-"&amp;$G24,Rankings!$A:$E,2,FALSE))</f>
        <v/>
      </c>
      <c r="I24" s="282" t="str">
        <f>IF($G24="","",VLOOKUP(Setup!$B$13&amp;"-"&amp;$G24,Rankings!$A:$E,3,FALSE))</f>
        <v/>
      </c>
      <c r="J24" s="297">
        <f>IF(COUNTIF(Rankings!$A:$A,Setup!$B$13&amp;"-"&amp;$G24)&gt;0,VLOOKUP(Setup!$B$13&amp;"-"&amp;$G24,Rankings!$A:$E,5,FALSE),0)</f>
        <v>0</v>
      </c>
      <c r="K24" s="297">
        <f>IF(COUNTIF(Rankings!$A:$A,Setup!$B$13&amp;"-"&amp;$G24)&gt;0,VLOOKUP(Setup!$B$13&amp;"-"&amp;$G24,Rankings!$A:$E,4,FALSE),0)</f>
        <v>0</v>
      </c>
      <c r="L24" s="218"/>
      <c r="M24" s="282" t="str">
        <f>IF($L24="","",VLOOKUP(Setup!$B$13&amp;"-"&amp;$L24,Rankings!$A:$E,2,FALSE))</f>
        <v/>
      </c>
      <c r="N24" s="282" t="str">
        <f>IF($L24="","",VLOOKUP(Setup!$B$13&amp;"-"&amp;$L24,Rankings!$A:$E,3,FALSE))</f>
        <v/>
      </c>
      <c r="O24" s="297">
        <f>IF(COUNTIF(Rankings!$A:$A,Setup!$B$13&amp;"-"&amp;$L24)&gt;0,VLOOKUP(Setup!$B$13&amp;"-"&amp;$L24,Rankings!$A:$E,5,FALSE),0)</f>
        <v>0</v>
      </c>
      <c r="P24" s="297">
        <f>IF(COUNTIF(Rankings!$A:$A,Setup!$B$13&amp;"-"&amp;$L24)&gt;0,VLOOKUP(Setup!$B$13&amp;"-"&amp;$L24,Rankings!$A:$E,4,FALSE),0)</f>
        <v>0</v>
      </c>
      <c r="Q24" s="305">
        <f t="shared" si="5"/>
        <v>3.8134356254227536E-2</v>
      </c>
      <c r="R24" s="305">
        <f t="shared" si="6"/>
        <v>3.8134356254227539E-5</v>
      </c>
      <c r="S24" s="305">
        <f t="shared" si="7"/>
        <v>3.8134356254227536E-2</v>
      </c>
      <c r="T24" s="305">
        <f t="shared" si="8"/>
        <v>3.8134356254227536E-2</v>
      </c>
      <c r="U24" s="305">
        <f t="shared" si="9"/>
        <v>3.8134356254227536E-2</v>
      </c>
      <c r="V24" s="302">
        <f t="shared" si="10"/>
        <v>0</v>
      </c>
      <c r="W24" s="175">
        <v>3.8134356254227536E-2</v>
      </c>
      <c r="X24" s="210"/>
    </row>
    <row r="25" spans="1:24">
      <c r="A25" s="283">
        <v>23</v>
      </c>
      <c r="B25" s="270">
        <f t="shared" si="0"/>
        <v>0</v>
      </c>
      <c r="C25" s="327">
        <f t="shared" si="1"/>
        <v>0</v>
      </c>
      <c r="D25" s="293">
        <f t="shared" si="2"/>
        <v>5</v>
      </c>
      <c r="E25" s="290">
        <f t="shared" si="3"/>
        <v>0</v>
      </c>
      <c r="F25" s="290">
        <f t="shared" si="4"/>
        <v>0</v>
      </c>
      <c r="G25" s="219"/>
      <c r="H25" s="282" t="str">
        <f>IF($G25="","",VLOOKUP(Setup!$B$13&amp;"-"&amp;$G25,Rankings!$A:$E,2,FALSE))</f>
        <v/>
      </c>
      <c r="I25" s="282" t="str">
        <f>IF($G25="","",VLOOKUP(Setup!$B$13&amp;"-"&amp;$G25,Rankings!$A:$E,3,FALSE))</f>
        <v/>
      </c>
      <c r="J25" s="297">
        <f>IF(COUNTIF(Rankings!$A:$A,Setup!$B$13&amp;"-"&amp;$G25)&gt;0,VLOOKUP(Setup!$B$13&amp;"-"&amp;$G25,Rankings!$A:$E,5,FALSE),0)</f>
        <v>0</v>
      </c>
      <c r="K25" s="297">
        <f>IF(COUNTIF(Rankings!$A:$A,Setup!$B$13&amp;"-"&amp;$G25)&gt;0,VLOOKUP(Setup!$B$13&amp;"-"&amp;$G25,Rankings!$A:$E,4,FALSE),0)</f>
        <v>0</v>
      </c>
      <c r="L25" s="219"/>
      <c r="M25" s="282" t="str">
        <f>IF($L25="","",VLOOKUP(Setup!$B$13&amp;"-"&amp;$L25,Rankings!$A:$E,2,FALSE))</f>
        <v/>
      </c>
      <c r="N25" s="282" t="str">
        <f>IF($L25="","",VLOOKUP(Setup!$B$13&amp;"-"&amp;$L25,Rankings!$A:$E,3,FALSE))</f>
        <v/>
      </c>
      <c r="O25" s="297">
        <f>IF(COUNTIF(Rankings!$A:$A,Setup!$B$13&amp;"-"&amp;$L25)&gt;0,VLOOKUP(Setup!$B$13&amp;"-"&amp;$L25,Rankings!$A:$E,5,FALSE),0)</f>
        <v>0</v>
      </c>
      <c r="P25" s="297">
        <f>IF(COUNTIF(Rankings!$A:$A,Setup!$B$13&amp;"-"&amp;$L25)&gt;0,VLOOKUP(Setup!$B$13&amp;"-"&amp;$L25,Rankings!$A:$E,4,FALSE),0)</f>
        <v>0</v>
      </c>
      <c r="Q25" s="305">
        <f t="shared" si="5"/>
        <v>3.7501490670958197E-2</v>
      </c>
      <c r="R25" s="305">
        <f t="shared" si="6"/>
        <v>3.7501490670958195E-5</v>
      </c>
      <c r="S25" s="305">
        <f t="shared" si="7"/>
        <v>3.7501490670958197E-2</v>
      </c>
      <c r="T25" s="305">
        <f t="shared" si="8"/>
        <v>3.7501490670958197E-2</v>
      </c>
      <c r="U25" s="305">
        <f t="shared" si="9"/>
        <v>3.7501490670958197E-2</v>
      </c>
      <c r="V25" s="302">
        <f t="shared" si="10"/>
        <v>0</v>
      </c>
      <c r="W25" s="175">
        <v>3.7501490670958197E-2</v>
      </c>
      <c r="X25" s="210"/>
    </row>
    <row r="26" spans="1:24">
      <c r="A26" s="283">
        <v>24</v>
      </c>
      <c r="B26" s="270">
        <f t="shared" si="0"/>
        <v>0</v>
      </c>
      <c r="C26" s="327">
        <f t="shared" si="1"/>
        <v>0</v>
      </c>
      <c r="D26" s="293">
        <f t="shared" si="2"/>
        <v>5</v>
      </c>
      <c r="E26" s="290">
        <f t="shared" si="3"/>
        <v>0</v>
      </c>
      <c r="F26" s="290">
        <f t="shared" si="4"/>
        <v>0</v>
      </c>
      <c r="G26" s="219"/>
      <c r="H26" s="282" t="str">
        <f>IF($G26="","",VLOOKUP(Setup!$B$13&amp;"-"&amp;$G26,Rankings!$A:$E,2,FALSE))</f>
        <v/>
      </c>
      <c r="I26" s="282" t="str">
        <f>IF($G26="","",VLOOKUP(Setup!$B$13&amp;"-"&amp;$G26,Rankings!$A:$E,3,FALSE))</f>
        <v/>
      </c>
      <c r="J26" s="297">
        <f>IF(COUNTIF(Rankings!$A:$A,Setup!$B$13&amp;"-"&amp;$G26)&gt;0,VLOOKUP(Setup!$B$13&amp;"-"&amp;$G26,Rankings!$A:$E,5,FALSE),0)</f>
        <v>0</v>
      </c>
      <c r="K26" s="297">
        <f>IF(COUNTIF(Rankings!$A:$A,Setup!$B$13&amp;"-"&amp;$G26)&gt;0,VLOOKUP(Setup!$B$13&amp;"-"&amp;$G26,Rankings!$A:$E,4,FALSE),0)</f>
        <v>0</v>
      </c>
      <c r="L26" s="219"/>
      <c r="M26" s="282" t="str">
        <f>IF($L26="","",VLOOKUP(Setup!$B$13&amp;"-"&amp;$L26,Rankings!$A:$E,2,FALSE))</f>
        <v/>
      </c>
      <c r="N26" s="282" t="str">
        <f>IF($L26="","",VLOOKUP(Setup!$B$13&amp;"-"&amp;$L26,Rankings!$A:$E,3,FALSE))</f>
        <v/>
      </c>
      <c r="O26" s="297">
        <f>IF(COUNTIF(Rankings!$A:$A,Setup!$B$13&amp;"-"&amp;$L26)&gt;0,VLOOKUP(Setup!$B$13&amp;"-"&amp;$L26,Rankings!$A:$E,5,FALSE),0)</f>
        <v>0</v>
      </c>
      <c r="P26" s="297">
        <f>IF(COUNTIF(Rankings!$A:$A,Setup!$B$13&amp;"-"&amp;$L26)&gt;0,VLOOKUP(Setup!$B$13&amp;"-"&amp;$L26,Rankings!$A:$E,4,FALSE),0)</f>
        <v>0</v>
      </c>
      <c r="Q26" s="305">
        <f t="shared" si="5"/>
        <v>3.5535075263357779E-2</v>
      </c>
      <c r="R26" s="305">
        <f t="shared" si="6"/>
        <v>3.5535075263357779E-5</v>
      </c>
      <c r="S26" s="305">
        <f t="shared" si="7"/>
        <v>3.5535075263357779E-2</v>
      </c>
      <c r="T26" s="305">
        <f t="shared" si="8"/>
        <v>3.5535075263357779E-2</v>
      </c>
      <c r="U26" s="305">
        <f t="shared" si="9"/>
        <v>3.5535075263357779E-2</v>
      </c>
      <c r="V26" s="302">
        <f t="shared" si="10"/>
        <v>0</v>
      </c>
      <c r="W26" s="175">
        <v>3.5535075263357779E-2</v>
      </c>
      <c r="X26" s="210"/>
    </row>
    <row r="27" spans="1:24">
      <c r="A27" s="283">
        <v>25</v>
      </c>
      <c r="B27" s="270">
        <f t="shared" si="0"/>
        <v>0</v>
      </c>
      <c r="C27" s="327">
        <f t="shared" si="1"/>
        <v>0</v>
      </c>
      <c r="D27" s="293">
        <f t="shared" si="2"/>
        <v>5</v>
      </c>
      <c r="E27" s="290">
        <f t="shared" si="3"/>
        <v>0</v>
      </c>
      <c r="F27" s="290">
        <f t="shared" si="4"/>
        <v>0</v>
      </c>
      <c r="G27" s="219"/>
      <c r="H27" s="282" t="str">
        <f>IF($G27="","",VLOOKUP(Setup!$B$13&amp;"-"&amp;$G27,Rankings!$A:$E,2,FALSE))</f>
        <v/>
      </c>
      <c r="I27" s="282" t="str">
        <f>IF($G27="","",VLOOKUP(Setup!$B$13&amp;"-"&amp;$G27,Rankings!$A:$E,3,FALSE))</f>
        <v/>
      </c>
      <c r="J27" s="297">
        <f>IF(COUNTIF(Rankings!$A:$A,Setup!$B$13&amp;"-"&amp;$G27)&gt;0,VLOOKUP(Setup!$B$13&amp;"-"&amp;$G27,Rankings!$A:$E,5,FALSE),0)</f>
        <v>0</v>
      </c>
      <c r="K27" s="297">
        <f>IF(COUNTIF(Rankings!$A:$A,Setup!$B$13&amp;"-"&amp;$G27)&gt;0,VLOOKUP(Setup!$B$13&amp;"-"&amp;$G27,Rankings!$A:$E,4,FALSE),0)</f>
        <v>0</v>
      </c>
      <c r="L27" s="219"/>
      <c r="M27" s="282" t="str">
        <f>IF($L27="","",VLOOKUP(Setup!$B$13&amp;"-"&amp;$L27,Rankings!$A:$E,2,FALSE))</f>
        <v/>
      </c>
      <c r="N27" s="282" t="str">
        <f>IF($L27="","",VLOOKUP(Setup!$B$13&amp;"-"&amp;$L27,Rankings!$A:$E,3,FALSE))</f>
        <v/>
      </c>
      <c r="O27" s="297">
        <f>IF(COUNTIF(Rankings!$A:$A,Setup!$B$13&amp;"-"&amp;$L27)&gt;0,VLOOKUP(Setup!$B$13&amp;"-"&amp;$L27,Rankings!$A:$E,5,FALSE),0)</f>
        <v>0</v>
      </c>
      <c r="P27" s="297">
        <f>IF(COUNTIF(Rankings!$A:$A,Setup!$B$13&amp;"-"&amp;$L27)&gt;0,VLOOKUP(Setup!$B$13&amp;"-"&amp;$L27,Rankings!$A:$E,4,FALSE),0)</f>
        <v>0</v>
      </c>
      <c r="Q27" s="305">
        <f t="shared" si="5"/>
        <v>3.3942962714028718E-2</v>
      </c>
      <c r="R27" s="305">
        <f t="shared" si="6"/>
        <v>3.3942962714028716E-5</v>
      </c>
      <c r="S27" s="305">
        <f t="shared" si="7"/>
        <v>3.3942962714028718E-2</v>
      </c>
      <c r="T27" s="305">
        <f t="shared" si="8"/>
        <v>3.3942962714028718E-2</v>
      </c>
      <c r="U27" s="305">
        <f t="shared" si="9"/>
        <v>3.3942962714028718E-2</v>
      </c>
      <c r="V27" s="302">
        <f t="shared" si="10"/>
        <v>0</v>
      </c>
      <c r="W27" s="175">
        <v>3.3942962714028718E-2</v>
      </c>
      <c r="X27" s="210"/>
    </row>
    <row r="28" spans="1:24">
      <c r="A28" s="283">
        <v>26</v>
      </c>
      <c r="B28" s="270">
        <f t="shared" si="0"/>
        <v>0</v>
      </c>
      <c r="C28" s="327">
        <f t="shared" si="1"/>
        <v>0</v>
      </c>
      <c r="D28" s="293">
        <f t="shared" si="2"/>
        <v>5</v>
      </c>
      <c r="E28" s="290">
        <f t="shared" si="3"/>
        <v>0</v>
      </c>
      <c r="F28" s="290">
        <f t="shared" si="4"/>
        <v>0</v>
      </c>
      <c r="G28" s="218"/>
      <c r="H28" s="282" t="str">
        <f>IF($G28="","",VLOOKUP(Setup!$B$13&amp;"-"&amp;$G28,Rankings!$A:$E,2,FALSE))</f>
        <v/>
      </c>
      <c r="I28" s="282" t="str">
        <f>IF($G28="","",VLOOKUP(Setup!$B$13&amp;"-"&amp;$G28,Rankings!$A:$E,3,FALSE))</f>
        <v/>
      </c>
      <c r="J28" s="297">
        <f>IF(COUNTIF(Rankings!$A:$A,Setup!$B$13&amp;"-"&amp;$G28)&gt;0,VLOOKUP(Setup!$B$13&amp;"-"&amp;$G28,Rankings!$A:$E,5,FALSE),0)</f>
        <v>0</v>
      </c>
      <c r="K28" s="297">
        <f>IF(COUNTIF(Rankings!$A:$A,Setup!$B$13&amp;"-"&amp;$G28)&gt;0,VLOOKUP(Setup!$B$13&amp;"-"&amp;$G28,Rankings!$A:$E,4,FALSE),0)</f>
        <v>0</v>
      </c>
      <c r="L28" s="218"/>
      <c r="M28" s="282" t="str">
        <f>IF($L28="","",VLOOKUP(Setup!$B$13&amp;"-"&amp;$L28,Rankings!$A:$E,2,FALSE))</f>
        <v/>
      </c>
      <c r="N28" s="282" t="str">
        <f>IF($L28="","",VLOOKUP(Setup!$B$13&amp;"-"&amp;$L28,Rankings!$A:$E,3,FALSE))</f>
        <v/>
      </c>
      <c r="O28" s="297">
        <f>IF(COUNTIF(Rankings!$A:$A,Setup!$B$13&amp;"-"&amp;$L28)&gt;0,VLOOKUP(Setup!$B$13&amp;"-"&amp;$L28,Rankings!$A:$E,5,FALSE),0)</f>
        <v>0</v>
      </c>
      <c r="P28" s="297">
        <f>IF(COUNTIF(Rankings!$A:$A,Setup!$B$13&amp;"-"&amp;$L28)&gt;0,VLOOKUP(Setup!$B$13&amp;"-"&amp;$L28,Rankings!$A:$E,4,FALSE),0)</f>
        <v>0</v>
      </c>
      <c r="Q28" s="305">
        <f t="shared" si="5"/>
        <v>3.089645100033709E-2</v>
      </c>
      <c r="R28" s="305">
        <f t="shared" si="6"/>
        <v>3.0896451000337089E-5</v>
      </c>
      <c r="S28" s="305">
        <f t="shared" si="7"/>
        <v>3.089645100033709E-2</v>
      </c>
      <c r="T28" s="305">
        <f t="shared" si="8"/>
        <v>3.089645100033709E-2</v>
      </c>
      <c r="U28" s="305">
        <f t="shared" si="9"/>
        <v>3.089645100033709E-2</v>
      </c>
      <c r="V28" s="302">
        <f t="shared" si="10"/>
        <v>0</v>
      </c>
      <c r="W28" s="175">
        <v>3.089645100033709E-2</v>
      </c>
      <c r="X28" s="210"/>
    </row>
    <row r="29" spans="1:24">
      <c r="A29" s="283">
        <v>27</v>
      </c>
      <c r="B29" s="270">
        <f t="shared" si="0"/>
        <v>0</v>
      </c>
      <c r="C29" s="327">
        <f t="shared" si="1"/>
        <v>0</v>
      </c>
      <c r="D29" s="293">
        <f t="shared" si="2"/>
        <v>5</v>
      </c>
      <c r="E29" s="290">
        <f t="shared" si="3"/>
        <v>0</v>
      </c>
      <c r="F29" s="290">
        <f t="shared" si="4"/>
        <v>0</v>
      </c>
      <c r="G29" s="219"/>
      <c r="H29" s="282" t="str">
        <f>IF($G29="","",VLOOKUP(Setup!$B$13&amp;"-"&amp;$G29,Rankings!$A:$E,2,FALSE))</f>
        <v/>
      </c>
      <c r="I29" s="282" t="str">
        <f>IF($G29="","",VLOOKUP(Setup!$B$13&amp;"-"&amp;$G29,Rankings!$A:$E,3,FALSE))</f>
        <v/>
      </c>
      <c r="J29" s="297">
        <f>IF(COUNTIF(Rankings!$A:$A,Setup!$B$13&amp;"-"&amp;$G29)&gt;0,VLOOKUP(Setup!$B$13&amp;"-"&amp;$G29,Rankings!$A:$E,5,FALSE),0)</f>
        <v>0</v>
      </c>
      <c r="K29" s="297">
        <f>IF(COUNTIF(Rankings!$A:$A,Setup!$B$13&amp;"-"&amp;$G29)&gt;0,VLOOKUP(Setup!$B$13&amp;"-"&amp;$G29,Rankings!$A:$E,4,FALSE),0)</f>
        <v>0</v>
      </c>
      <c r="L29" s="219"/>
      <c r="M29" s="282" t="str">
        <f>IF($L29="","",VLOOKUP(Setup!$B$13&amp;"-"&amp;$L29,Rankings!$A:$E,2,FALSE))</f>
        <v/>
      </c>
      <c r="N29" s="282" t="str">
        <f>IF($L29="","",VLOOKUP(Setup!$B$13&amp;"-"&amp;$L29,Rankings!$A:$E,3,FALSE))</f>
        <v/>
      </c>
      <c r="O29" s="297">
        <f>IF(COUNTIF(Rankings!$A:$A,Setup!$B$13&amp;"-"&amp;$L29)&gt;0,VLOOKUP(Setup!$B$13&amp;"-"&amp;$L29,Rankings!$A:$E,5,FALSE),0)</f>
        <v>0</v>
      </c>
      <c r="P29" s="297">
        <f>IF(COUNTIF(Rankings!$A:$A,Setup!$B$13&amp;"-"&amp;$L29)&gt;0,VLOOKUP(Setup!$B$13&amp;"-"&amp;$L29,Rankings!$A:$E,4,FALSE),0)</f>
        <v>0</v>
      </c>
      <c r="Q29" s="305">
        <f t="shared" si="5"/>
        <v>3.0235969120297742E-2</v>
      </c>
      <c r="R29" s="305">
        <f t="shared" si="6"/>
        <v>3.0235969120297742E-5</v>
      </c>
      <c r="S29" s="305">
        <f t="shared" si="7"/>
        <v>3.0235969120297742E-2</v>
      </c>
      <c r="T29" s="305">
        <f t="shared" si="8"/>
        <v>3.0235969120297742E-2</v>
      </c>
      <c r="U29" s="305">
        <f t="shared" si="9"/>
        <v>3.0235969120297742E-2</v>
      </c>
      <c r="V29" s="302">
        <f t="shared" si="10"/>
        <v>0</v>
      </c>
      <c r="W29" s="175">
        <v>3.0235969120297742E-2</v>
      </c>
      <c r="X29" s="210"/>
    </row>
    <row r="30" spans="1:24">
      <c r="A30" s="283">
        <v>28</v>
      </c>
      <c r="B30" s="270">
        <f t="shared" si="0"/>
        <v>0</v>
      </c>
      <c r="C30" s="327">
        <f t="shared" si="1"/>
        <v>0</v>
      </c>
      <c r="D30" s="293">
        <f t="shared" si="2"/>
        <v>5</v>
      </c>
      <c r="E30" s="290">
        <f t="shared" si="3"/>
        <v>0</v>
      </c>
      <c r="F30" s="290">
        <f t="shared" si="4"/>
        <v>0</v>
      </c>
      <c r="G30" s="219"/>
      <c r="H30" s="282" t="str">
        <f>IF($G30="","",VLOOKUP(Setup!$B$13&amp;"-"&amp;$G30,Rankings!$A:$E,2,FALSE))</f>
        <v/>
      </c>
      <c r="I30" s="282" t="str">
        <f>IF($G30="","",VLOOKUP(Setup!$B$13&amp;"-"&amp;$G30,Rankings!$A:$E,3,FALSE))</f>
        <v/>
      </c>
      <c r="J30" s="297">
        <f>IF(COUNTIF(Rankings!$A:$A,Setup!$B$13&amp;"-"&amp;$G30)&gt;0,VLOOKUP(Setup!$B$13&amp;"-"&amp;$G30,Rankings!$A:$E,5,FALSE),0)</f>
        <v>0</v>
      </c>
      <c r="K30" s="297">
        <f>IF(COUNTIF(Rankings!$A:$A,Setup!$B$13&amp;"-"&amp;$G30)&gt;0,VLOOKUP(Setup!$B$13&amp;"-"&amp;$G30,Rankings!$A:$E,4,FALSE),0)</f>
        <v>0</v>
      </c>
      <c r="L30" s="219"/>
      <c r="M30" s="282" t="str">
        <f>IF($L30="","",VLOOKUP(Setup!$B$13&amp;"-"&amp;$L30,Rankings!$A:$E,2,FALSE))</f>
        <v/>
      </c>
      <c r="N30" s="282" t="str">
        <f>IF($L30="","",VLOOKUP(Setup!$B$13&amp;"-"&amp;$L30,Rankings!$A:$E,3,FALSE))</f>
        <v/>
      </c>
      <c r="O30" s="297">
        <f>IF(COUNTIF(Rankings!$A:$A,Setup!$B$13&amp;"-"&amp;$L30)&gt;0,VLOOKUP(Setup!$B$13&amp;"-"&amp;$L30,Rankings!$A:$E,5,FALSE),0)</f>
        <v>0</v>
      </c>
      <c r="P30" s="297">
        <f>IF(COUNTIF(Rankings!$A:$A,Setup!$B$13&amp;"-"&amp;$L30)&gt;0,VLOOKUP(Setup!$B$13&amp;"-"&amp;$L30,Rankings!$A:$E,4,FALSE),0)</f>
        <v>0</v>
      </c>
      <c r="Q30" s="305">
        <f t="shared" si="5"/>
        <v>2.9739723399391359E-2</v>
      </c>
      <c r="R30" s="305">
        <f t="shared" si="6"/>
        <v>2.9739723399391358E-5</v>
      </c>
      <c r="S30" s="305">
        <f t="shared" si="7"/>
        <v>2.9739723399391359E-2</v>
      </c>
      <c r="T30" s="305">
        <f t="shared" si="8"/>
        <v>2.9739723399391359E-2</v>
      </c>
      <c r="U30" s="305">
        <f t="shared" si="9"/>
        <v>2.9739723399391359E-2</v>
      </c>
      <c r="V30" s="302">
        <f t="shared" si="10"/>
        <v>0</v>
      </c>
      <c r="W30" s="175">
        <v>2.9739723399391359E-2</v>
      </c>
      <c r="X30" s="210"/>
    </row>
    <row r="31" spans="1:24">
      <c r="A31" s="283">
        <v>29</v>
      </c>
      <c r="B31" s="270">
        <f t="shared" si="0"/>
        <v>0</v>
      </c>
      <c r="C31" s="327">
        <f t="shared" si="1"/>
        <v>0</v>
      </c>
      <c r="D31" s="293">
        <f t="shared" si="2"/>
        <v>5</v>
      </c>
      <c r="E31" s="290">
        <f t="shared" si="3"/>
        <v>0</v>
      </c>
      <c r="F31" s="290">
        <f t="shared" si="4"/>
        <v>0</v>
      </c>
      <c r="G31" s="219"/>
      <c r="H31" s="282" t="str">
        <f>IF($G31="","",VLOOKUP(Setup!$B$13&amp;"-"&amp;$G31,Rankings!$A:$E,2,FALSE))</f>
        <v/>
      </c>
      <c r="I31" s="282" t="str">
        <f>IF($G31="","",VLOOKUP(Setup!$B$13&amp;"-"&amp;$G31,Rankings!$A:$E,3,FALSE))</f>
        <v/>
      </c>
      <c r="J31" s="297">
        <f>IF(COUNTIF(Rankings!$A:$A,Setup!$B$13&amp;"-"&amp;$G31)&gt;0,VLOOKUP(Setup!$B$13&amp;"-"&amp;$G31,Rankings!$A:$E,5,FALSE),0)</f>
        <v>0</v>
      </c>
      <c r="K31" s="297">
        <f>IF(COUNTIF(Rankings!$A:$A,Setup!$B$13&amp;"-"&amp;$G31)&gt;0,VLOOKUP(Setup!$B$13&amp;"-"&amp;$G31,Rankings!$A:$E,4,FALSE),0)</f>
        <v>0</v>
      </c>
      <c r="L31" s="219"/>
      <c r="M31" s="282" t="str">
        <f>IF($L31="","",VLOOKUP(Setup!$B$13&amp;"-"&amp;$L31,Rankings!$A:$E,2,FALSE))</f>
        <v/>
      </c>
      <c r="N31" s="282" t="str">
        <f>IF($L31="","",VLOOKUP(Setup!$B$13&amp;"-"&amp;$L31,Rankings!$A:$E,3,FALSE))</f>
        <v/>
      </c>
      <c r="O31" s="297">
        <f>IF(COUNTIF(Rankings!$A:$A,Setup!$B$13&amp;"-"&amp;$L31)&gt;0,VLOOKUP(Setup!$B$13&amp;"-"&amp;$L31,Rankings!$A:$E,5,FALSE),0)</f>
        <v>0</v>
      </c>
      <c r="P31" s="297">
        <f>IF(COUNTIF(Rankings!$A:$A,Setup!$B$13&amp;"-"&amp;$L31)&gt;0,VLOOKUP(Setup!$B$13&amp;"-"&amp;$L31,Rankings!$A:$E,4,FALSE),0)</f>
        <v>0</v>
      </c>
      <c r="Q31" s="305">
        <f t="shared" si="5"/>
        <v>2.6986923327885378E-2</v>
      </c>
      <c r="R31" s="305">
        <f t="shared" si="6"/>
        <v>2.6986923327885377E-5</v>
      </c>
      <c r="S31" s="305">
        <f t="shared" si="7"/>
        <v>2.6986923327885378E-2</v>
      </c>
      <c r="T31" s="305">
        <f t="shared" si="8"/>
        <v>2.6986923327885378E-2</v>
      </c>
      <c r="U31" s="305">
        <f t="shared" si="9"/>
        <v>2.6986923327885378E-2</v>
      </c>
      <c r="V31" s="302">
        <f t="shared" si="10"/>
        <v>0</v>
      </c>
      <c r="W31" s="175">
        <v>2.6986923327885378E-2</v>
      </c>
      <c r="X31" s="210"/>
    </row>
    <row r="32" spans="1:24">
      <c r="A32" s="283">
        <v>30</v>
      </c>
      <c r="B32" s="270">
        <f t="shared" si="0"/>
        <v>0</v>
      </c>
      <c r="C32" s="327">
        <f t="shared" si="1"/>
        <v>0</v>
      </c>
      <c r="D32" s="293">
        <f t="shared" si="2"/>
        <v>5</v>
      </c>
      <c r="E32" s="290">
        <f t="shared" si="3"/>
        <v>0</v>
      </c>
      <c r="F32" s="290">
        <f t="shared" si="4"/>
        <v>0</v>
      </c>
      <c r="G32" s="219"/>
      <c r="H32" s="282" t="str">
        <f>IF($G32="","",VLOOKUP(Setup!$B$13&amp;"-"&amp;$G32,Rankings!$A:$E,2,FALSE))</f>
        <v/>
      </c>
      <c r="I32" s="282" t="str">
        <f>IF($G32="","",VLOOKUP(Setup!$B$13&amp;"-"&amp;$G32,Rankings!$A:$E,3,FALSE))</f>
        <v/>
      </c>
      <c r="J32" s="297">
        <f>IF(COUNTIF(Rankings!$A:$A,Setup!$B$13&amp;"-"&amp;$G32)&gt;0,VLOOKUP(Setup!$B$13&amp;"-"&amp;$G32,Rankings!$A:$E,5,FALSE),0)</f>
        <v>0</v>
      </c>
      <c r="K32" s="297">
        <f>IF(COUNTIF(Rankings!$A:$A,Setup!$B$13&amp;"-"&amp;$G32)&gt;0,VLOOKUP(Setup!$B$13&amp;"-"&amp;$G32,Rankings!$A:$E,4,FALSE),0)</f>
        <v>0</v>
      </c>
      <c r="L32" s="219"/>
      <c r="M32" s="282" t="str">
        <f>IF($L32="","",VLOOKUP(Setup!$B$13&amp;"-"&amp;$L32,Rankings!$A:$E,2,FALSE))</f>
        <v/>
      </c>
      <c r="N32" s="282" t="str">
        <f>IF($L32="","",VLOOKUP(Setup!$B$13&amp;"-"&amp;$L32,Rankings!$A:$E,3,FALSE))</f>
        <v/>
      </c>
      <c r="O32" s="297">
        <f>IF(COUNTIF(Rankings!$A:$A,Setup!$B$13&amp;"-"&amp;$L32)&gt;0,VLOOKUP(Setup!$B$13&amp;"-"&amp;$L32,Rankings!$A:$E,5,FALSE),0)</f>
        <v>0</v>
      </c>
      <c r="P32" s="297">
        <f>IF(COUNTIF(Rankings!$A:$A,Setup!$B$13&amp;"-"&amp;$L32)&gt;0,VLOOKUP(Setup!$B$13&amp;"-"&amp;$L32,Rankings!$A:$E,4,FALSE),0)</f>
        <v>0</v>
      </c>
      <c r="Q32" s="305">
        <f t="shared" si="5"/>
        <v>2.6890000138092264E-2</v>
      </c>
      <c r="R32" s="305">
        <f t="shared" si="6"/>
        <v>2.6890000138092264E-5</v>
      </c>
      <c r="S32" s="305">
        <f t="shared" si="7"/>
        <v>2.6890000138092264E-2</v>
      </c>
      <c r="T32" s="305">
        <f t="shared" si="8"/>
        <v>2.6890000138092264E-2</v>
      </c>
      <c r="U32" s="305">
        <f t="shared" si="9"/>
        <v>2.6890000138092264E-2</v>
      </c>
      <c r="V32" s="302">
        <f t="shared" si="10"/>
        <v>0</v>
      </c>
      <c r="W32" s="175">
        <v>2.6890000138092264E-2</v>
      </c>
      <c r="X32" s="210"/>
    </row>
    <row r="33" spans="1:23">
      <c r="A33" s="284">
        <v>31</v>
      </c>
      <c r="B33" s="270">
        <f t="shared" si="0"/>
        <v>0</v>
      </c>
      <c r="C33" s="327">
        <f t="shared" si="1"/>
        <v>0</v>
      </c>
      <c r="D33" s="293">
        <f t="shared" si="2"/>
        <v>5</v>
      </c>
      <c r="E33" s="290">
        <f t="shared" si="3"/>
        <v>0</v>
      </c>
      <c r="F33" s="290">
        <f t="shared" si="4"/>
        <v>0</v>
      </c>
      <c r="G33" s="219"/>
      <c r="H33" s="282" t="str">
        <f>IF($G33="","",VLOOKUP(Setup!$B$13&amp;"-"&amp;$G33,Rankings!$A:$E,2,FALSE))</f>
        <v/>
      </c>
      <c r="I33" s="282" t="str">
        <f>IF($G33="","",VLOOKUP(Setup!$B$13&amp;"-"&amp;$G33,Rankings!$A:$E,3,FALSE))</f>
        <v/>
      </c>
      <c r="J33" s="297">
        <f>IF(COUNTIF(Rankings!$A:$A,Setup!$B$13&amp;"-"&amp;$G33)&gt;0,VLOOKUP(Setup!$B$13&amp;"-"&amp;$G33,Rankings!$A:$E,5,FALSE),0)</f>
        <v>0</v>
      </c>
      <c r="K33" s="297">
        <f>IF(COUNTIF(Rankings!$A:$A,Setup!$B$13&amp;"-"&amp;$G33)&gt;0,VLOOKUP(Setup!$B$13&amp;"-"&amp;$G33,Rankings!$A:$E,4,FALSE),0)</f>
        <v>0</v>
      </c>
      <c r="L33" s="219"/>
      <c r="M33" s="282" t="str">
        <f>IF($L33="","",VLOOKUP(Setup!$B$13&amp;"-"&amp;$L33,Rankings!$A:$E,2,FALSE))</f>
        <v/>
      </c>
      <c r="N33" s="282" t="str">
        <f>IF($L33="","",VLOOKUP(Setup!$B$13&amp;"-"&amp;$L33,Rankings!$A:$E,3,FALSE))</f>
        <v/>
      </c>
      <c r="O33" s="297">
        <f>IF(COUNTIF(Rankings!$A:$A,Setup!$B$13&amp;"-"&amp;$L33)&gt;0,VLOOKUP(Setup!$B$13&amp;"-"&amp;$L33,Rankings!$A:$E,5,FALSE),0)</f>
        <v>0</v>
      </c>
      <c r="P33" s="297">
        <f>IF(COUNTIF(Rankings!$A:$A,Setup!$B$13&amp;"-"&amp;$L33)&gt;0,VLOOKUP(Setup!$B$13&amp;"-"&amp;$L33,Rankings!$A:$E,4,FALSE),0)</f>
        <v>0</v>
      </c>
      <c r="Q33" s="305">
        <f t="shared" si="5"/>
        <v>2.6631559892186098E-2</v>
      </c>
      <c r="R33" s="305">
        <f t="shared" si="6"/>
        <v>2.6631559892186097E-5</v>
      </c>
      <c r="S33" s="305">
        <f t="shared" si="7"/>
        <v>2.6631559892186098E-2</v>
      </c>
      <c r="T33" s="305">
        <f t="shared" si="8"/>
        <v>2.6631559892186098E-2</v>
      </c>
      <c r="U33" s="305">
        <f t="shared" si="9"/>
        <v>2.6631559892186098E-2</v>
      </c>
      <c r="V33" s="302">
        <f t="shared" si="10"/>
        <v>0</v>
      </c>
      <c r="W33" s="175">
        <v>2.6631559892186098E-2</v>
      </c>
    </row>
    <row r="34" spans="1:23">
      <c r="A34" s="284">
        <v>32</v>
      </c>
      <c r="B34" s="270">
        <f t="shared" si="0"/>
        <v>0</v>
      </c>
      <c r="C34" s="327">
        <f t="shared" si="1"/>
        <v>0</v>
      </c>
      <c r="D34" s="293">
        <f t="shared" si="2"/>
        <v>5</v>
      </c>
      <c r="E34" s="290">
        <f t="shared" si="3"/>
        <v>0</v>
      </c>
      <c r="F34" s="290">
        <f t="shared" si="4"/>
        <v>0</v>
      </c>
      <c r="G34" s="218"/>
      <c r="H34" s="282" t="str">
        <f>IF($G34="","",VLOOKUP(Setup!$B$13&amp;"-"&amp;$G34,Rankings!$A:$E,2,FALSE))</f>
        <v/>
      </c>
      <c r="I34" s="282" t="str">
        <f>IF($G34="","",VLOOKUP(Setup!$B$13&amp;"-"&amp;$G34,Rankings!$A:$E,3,FALSE))</f>
        <v/>
      </c>
      <c r="J34" s="297">
        <f>IF(COUNTIF(Rankings!$A:$A,Setup!$B$13&amp;"-"&amp;$G34)&gt;0,VLOOKUP(Setup!$B$13&amp;"-"&amp;$G34,Rankings!$A:$E,5,FALSE),0)</f>
        <v>0</v>
      </c>
      <c r="K34" s="297">
        <f>IF(COUNTIF(Rankings!$A:$A,Setup!$B$13&amp;"-"&amp;$G34)&gt;0,VLOOKUP(Setup!$B$13&amp;"-"&amp;$G34,Rankings!$A:$E,4,FALSE),0)</f>
        <v>0</v>
      </c>
      <c r="L34" s="218"/>
      <c r="M34" s="282" t="str">
        <f>IF($L34="","",VLOOKUP(Setup!$B$13&amp;"-"&amp;$L34,Rankings!$A:$E,2,FALSE))</f>
        <v/>
      </c>
      <c r="N34" s="282" t="str">
        <f>IF($L34="","",VLOOKUP(Setup!$B$13&amp;"-"&amp;$L34,Rankings!$A:$E,3,FALSE))</f>
        <v/>
      </c>
      <c r="O34" s="297">
        <f>IF(COUNTIF(Rankings!$A:$A,Setup!$B$13&amp;"-"&amp;$L34)&gt;0,VLOOKUP(Setup!$B$13&amp;"-"&amp;$L34,Rankings!$A:$E,5,FALSE),0)</f>
        <v>0</v>
      </c>
      <c r="P34" s="297">
        <f>IF(COUNTIF(Rankings!$A:$A,Setup!$B$13&amp;"-"&amp;$L34)&gt;0,VLOOKUP(Setup!$B$13&amp;"-"&amp;$L34,Rankings!$A:$E,4,FALSE),0)</f>
        <v>0</v>
      </c>
      <c r="Q34" s="305">
        <f t="shared" si="5"/>
        <v>2.5485328726800448E-2</v>
      </c>
      <c r="R34" s="305">
        <f t="shared" si="6"/>
        <v>2.5485328726800447E-5</v>
      </c>
      <c r="S34" s="305">
        <f t="shared" si="7"/>
        <v>2.5485328726800448E-2</v>
      </c>
      <c r="T34" s="305">
        <f t="shared" si="8"/>
        <v>2.5485328726800448E-2</v>
      </c>
      <c r="U34" s="305">
        <f t="shared" si="9"/>
        <v>2.5485328726800448E-2</v>
      </c>
      <c r="V34" s="302">
        <f t="shared" si="10"/>
        <v>0</v>
      </c>
      <c r="W34" s="175">
        <v>2.5485328726800448E-2</v>
      </c>
    </row>
    <row r="35" spans="1:23">
      <c r="A35" s="284">
        <v>33</v>
      </c>
      <c r="B35" s="270">
        <f t="shared" ref="B35:B66" si="11">J35+O35</f>
        <v>0</v>
      </c>
      <c r="C35" s="327">
        <f t="shared" ref="C35:C66" si="12">K35+P35</f>
        <v>0</v>
      </c>
      <c r="D35" s="293">
        <f t="shared" ref="D35:D66" si="13">IF(E35=2,1,IF(E35=1,2,IF(F35=2,3,IF(F35=1,4,5))))</f>
        <v>5</v>
      </c>
      <c r="E35" s="290">
        <f t="shared" ref="E35:E66" si="14">COUNTIF(J35,"&gt;0")+COUNTIF(O35,"&gt;0")</f>
        <v>0</v>
      </c>
      <c r="F35" s="290">
        <f t="shared" ref="F35:F66" si="15">COUNTIF(K35,"&gt;0")+COUNTIF(P35,"&gt;0")</f>
        <v>0</v>
      </c>
      <c r="G35" s="219"/>
      <c r="H35" s="282" t="str">
        <f>IF($G35="","",VLOOKUP(Setup!$B$13&amp;"-"&amp;$G35,Rankings!$A:$E,2,FALSE))</f>
        <v/>
      </c>
      <c r="I35" s="282" t="str">
        <f>IF($G35="","",VLOOKUP(Setup!$B$13&amp;"-"&amp;$G35,Rankings!$A:$E,3,FALSE))</f>
        <v/>
      </c>
      <c r="J35" s="297">
        <f>IF(COUNTIF(Rankings!$A:$A,Setup!$B$13&amp;"-"&amp;$G35)&gt;0,VLOOKUP(Setup!$B$13&amp;"-"&amp;$G35,Rankings!$A:$E,5,FALSE),0)</f>
        <v>0</v>
      </c>
      <c r="K35" s="297">
        <f>IF(COUNTIF(Rankings!$A:$A,Setup!$B$13&amp;"-"&amp;$G35)&gt;0,VLOOKUP(Setup!$B$13&amp;"-"&amp;$G35,Rankings!$A:$E,4,FALSE),0)</f>
        <v>0</v>
      </c>
      <c r="L35" s="219"/>
      <c r="M35" s="282" t="str">
        <f>IF($L35="","",VLOOKUP(Setup!$B$13&amp;"-"&amp;$L35,Rankings!$A:$E,2,FALSE))</f>
        <v/>
      </c>
      <c r="N35" s="282" t="str">
        <f>IF($L35="","",VLOOKUP(Setup!$B$13&amp;"-"&amp;$L35,Rankings!$A:$E,3,FALSE))</f>
        <v/>
      </c>
      <c r="O35" s="297">
        <f>IF(COUNTIF(Rankings!$A:$A,Setup!$B$13&amp;"-"&amp;$L35)&gt;0,VLOOKUP(Setup!$B$13&amp;"-"&amp;$L35,Rankings!$A:$E,5,FALSE),0)</f>
        <v>0</v>
      </c>
      <c r="P35" s="297">
        <f>IF(COUNTIF(Rankings!$A:$A,Setup!$B$13&amp;"-"&amp;$L35)&gt;0,VLOOKUP(Setup!$B$13&amp;"-"&amp;$L35,Rankings!$A:$E,4,FALSE),0)</f>
        <v>0</v>
      </c>
      <c r="Q35" s="305">
        <f t="shared" ref="Q35:Q66" si="16">B35+W35</f>
        <v>2.528467374521768E-2</v>
      </c>
      <c r="R35" s="305">
        <f t="shared" ref="R35:R66" si="17">IF(J35&gt;0,(B35+P35/1000+W35/1000),(B35+K35/1000+W35/1000))</f>
        <v>2.5284673745217681E-5</v>
      </c>
      <c r="S35" s="305">
        <f t="shared" ref="S35:S66" si="18">C35+W35</f>
        <v>2.528467374521768E-2</v>
      </c>
      <c r="T35" s="305">
        <f t="shared" ref="T35:T66" si="19">C35+W35</f>
        <v>2.528467374521768E-2</v>
      </c>
      <c r="U35" s="305">
        <f t="shared" ref="U35:U66" si="20">W35</f>
        <v>2.528467374521768E-2</v>
      </c>
      <c r="V35" s="302">
        <f t="shared" ref="V35:V66" si="21">IF(G35="",0,VLOOKUP(D35,D35:U35,13+D35,FALSE))</f>
        <v>0</v>
      </c>
      <c r="W35" s="175">
        <v>2.528467374521768E-2</v>
      </c>
    </row>
    <row r="36" spans="1:23">
      <c r="A36" s="284">
        <v>34</v>
      </c>
      <c r="B36" s="270">
        <f t="shared" si="11"/>
        <v>0</v>
      </c>
      <c r="C36" s="327">
        <f t="shared" si="12"/>
        <v>0</v>
      </c>
      <c r="D36" s="293">
        <f t="shared" si="13"/>
        <v>5</v>
      </c>
      <c r="E36" s="290">
        <f t="shared" si="14"/>
        <v>0</v>
      </c>
      <c r="F36" s="290">
        <f t="shared" si="15"/>
        <v>0</v>
      </c>
      <c r="G36" s="219"/>
      <c r="H36" s="282" t="str">
        <f>IF($G36="","",VLOOKUP(Setup!$B$13&amp;"-"&amp;$G36,Rankings!$A:$E,2,FALSE))</f>
        <v/>
      </c>
      <c r="I36" s="282" t="str">
        <f>IF($G36="","",VLOOKUP(Setup!$B$13&amp;"-"&amp;$G36,Rankings!$A:$E,3,FALSE))</f>
        <v/>
      </c>
      <c r="J36" s="297">
        <f>IF(COUNTIF(Rankings!$A:$A,Setup!$B$13&amp;"-"&amp;$G36)&gt;0,VLOOKUP(Setup!$B$13&amp;"-"&amp;$G36,Rankings!$A:$E,5,FALSE),0)</f>
        <v>0</v>
      </c>
      <c r="K36" s="297">
        <f>IF(COUNTIF(Rankings!$A:$A,Setup!$B$13&amp;"-"&amp;$G36)&gt;0,VLOOKUP(Setup!$B$13&amp;"-"&amp;$G36,Rankings!$A:$E,4,FALSE),0)</f>
        <v>0</v>
      </c>
      <c r="L36" s="219"/>
      <c r="M36" s="282" t="str">
        <f>IF($L36="","",VLOOKUP(Setup!$B$13&amp;"-"&amp;$L36,Rankings!$A:$E,2,FALSE))</f>
        <v/>
      </c>
      <c r="N36" s="282" t="str">
        <f>IF($L36="","",VLOOKUP(Setup!$B$13&amp;"-"&amp;$L36,Rankings!$A:$E,3,FALSE))</f>
        <v/>
      </c>
      <c r="O36" s="297">
        <f>IF(COUNTIF(Rankings!$A:$A,Setup!$B$13&amp;"-"&amp;$L36)&gt;0,VLOOKUP(Setup!$B$13&amp;"-"&amp;$L36,Rankings!$A:$E,5,FALSE),0)</f>
        <v>0</v>
      </c>
      <c r="P36" s="297">
        <f>IF(COUNTIF(Rankings!$A:$A,Setup!$B$13&amp;"-"&amp;$L36)&gt;0,VLOOKUP(Setup!$B$13&amp;"-"&amp;$L36,Rankings!$A:$E,4,FALSE),0)</f>
        <v>0</v>
      </c>
      <c r="Q36" s="305">
        <f t="shared" si="16"/>
        <v>2.2464677699331258E-2</v>
      </c>
      <c r="R36" s="305">
        <f t="shared" si="17"/>
        <v>2.2464677699331258E-5</v>
      </c>
      <c r="S36" s="305">
        <f t="shared" si="18"/>
        <v>2.2464677699331258E-2</v>
      </c>
      <c r="T36" s="305">
        <f t="shared" si="19"/>
        <v>2.2464677699331258E-2</v>
      </c>
      <c r="U36" s="305">
        <f t="shared" si="20"/>
        <v>2.2464677699331258E-2</v>
      </c>
      <c r="V36" s="302">
        <f t="shared" si="21"/>
        <v>0</v>
      </c>
      <c r="W36" s="173">
        <v>2.2464677699331258E-2</v>
      </c>
    </row>
    <row r="37" spans="1:23">
      <c r="A37" s="284">
        <v>35</v>
      </c>
      <c r="B37" s="270">
        <f t="shared" si="11"/>
        <v>0</v>
      </c>
      <c r="C37" s="327">
        <f t="shared" si="12"/>
        <v>0</v>
      </c>
      <c r="D37" s="293">
        <f t="shared" si="13"/>
        <v>5</v>
      </c>
      <c r="E37" s="290">
        <f t="shared" si="14"/>
        <v>0</v>
      </c>
      <c r="F37" s="290">
        <f t="shared" si="15"/>
        <v>0</v>
      </c>
      <c r="G37" s="219"/>
      <c r="H37" s="282" t="str">
        <f>IF($G37="","",VLOOKUP(Setup!$B$13&amp;"-"&amp;$G37,Rankings!$A:$E,2,FALSE))</f>
        <v/>
      </c>
      <c r="I37" s="282" t="str">
        <f>IF($G37="","",VLOOKUP(Setup!$B$13&amp;"-"&amp;$G37,Rankings!$A:$E,3,FALSE))</f>
        <v/>
      </c>
      <c r="J37" s="297">
        <f>IF(COUNTIF(Rankings!$A:$A,Setup!$B$13&amp;"-"&amp;$G37)&gt;0,VLOOKUP(Setup!$B$13&amp;"-"&amp;$G37,Rankings!$A:$E,5,FALSE),0)</f>
        <v>0</v>
      </c>
      <c r="K37" s="297">
        <f>IF(COUNTIF(Rankings!$A:$A,Setup!$B$13&amp;"-"&amp;$G37)&gt;0,VLOOKUP(Setup!$B$13&amp;"-"&amp;$G37,Rankings!$A:$E,4,FALSE),0)</f>
        <v>0</v>
      </c>
      <c r="L37" s="219"/>
      <c r="M37" s="282" t="str">
        <f>IF($L37="","",VLOOKUP(Setup!$B$13&amp;"-"&amp;$L37,Rankings!$A:$E,2,FALSE))</f>
        <v/>
      </c>
      <c r="N37" s="282" t="str">
        <f>IF($L37="","",VLOOKUP(Setup!$B$13&amp;"-"&amp;$L37,Rankings!$A:$E,3,FALSE))</f>
        <v/>
      </c>
      <c r="O37" s="297">
        <f>IF(COUNTIF(Rankings!$A:$A,Setup!$B$13&amp;"-"&amp;$L37)&gt;0,VLOOKUP(Setup!$B$13&amp;"-"&amp;$L37,Rankings!$A:$E,5,FALSE),0)</f>
        <v>0</v>
      </c>
      <c r="P37" s="297">
        <f>IF(COUNTIF(Rankings!$A:$A,Setup!$B$13&amp;"-"&amp;$L37)&gt;0,VLOOKUP(Setup!$B$13&amp;"-"&amp;$L37,Rankings!$A:$E,4,FALSE),0)</f>
        <v>0</v>
      </c>
      <c r="Q37" s="305">
        <f t="shared" si="16"/>
        <v>2.2461924018104377E-2</v>
      </c>
      <c r="R37" s="305">
        <f t="shared" si="17"/>
        <v>2.2461924018104375E-5</v>
      </c>
      <c r="S37" s="305">
        <f t="shared" si="18"/>
        <v>2.2461924018104377E-2</v>
      </c>
      <c r="T37" s="305">
        <f t="shared" si="19"/>
        <v>2.2461924018104377E-2</v>
      </c>
      <c r="U37" s="305">
        <f t="shared" si="20"/>
        <v>2.2461924018104377E-2</v>
      </c>
      <c r="V37" s="302">
        <f t="shared" si="21"/>
        <v>0</v>
      </c>
      <c r="W37" s="175">
        <v>2.2461924018104377E-2</v>
      </c>
    </row>
    <row r="38" spans="1:23">
      <c r="A38" s="284">
        <v>36</v>
      </c>
      <c r="B38" s="270">
        <f t="shared" si="11"/>
        <v>0</v>
      </c>
      <c r="C38" s="327">
        <f t="shared" si="12"/>
        <v>0</v>
      </c>
      <c r="D38" s="293">
        <f t="shared" si="13"/>
        <v>5</v>
      </c>
      <c r="E38" s="290">
        <f t="shared" si="14"/>
        <v>0</v>
      </c>
      <c r="F38" s="290">
        <f t="shared" si="15"/>
        <v>0</v>
      </c>
      <c r="G38" s="219"/>
      <c r="H38" s="282" t="str">
        <f>IF($G38="","",VLOOKUP(Setup!$B$13&amp;"-"&amp;$G38,Rankings!$A:$E,2,FALSE))</f>
        <v/>
      </c>
      <c r="I38" s="282" t="str">
        <f>IF($G38="","",VLOOKUP(Setup!$B$13&amp;"-"&amp;$G38,Rankings!$A:$E,3,FALSE))</f>
        <v/>
      </c>
      <c r="J38" s="297">
        <f>IF(COUNTIF(Rankings!$A:$A,Setup!$B$13&amp;"-"&amp;$G38)&gt;0,VLOOKUP(Setup!$B$13&amp;"-"&amp;$G38,Rankings!$A:$E,5,FALSE),0)</f>
        <v>0</v>
      </c>
      <c r="K38" s="297">
        <f>IF(COUNTIF(Rankings!$A:$A,Setup!$B$13&amp;"-"&amp;$G38)&gt;0,VLOOKUP(Setup!$B$13&amp;"-"&amp;$G38,Rankings!$A:$E,4,FALSE),0)</f>
        <v>0</v>
      </c>
      <c r="L38" s="219"/>
      <c r="M38" s="282" t="str">
        <f>IF($L38="","",VLOOKUP(Setup!$B$13&amp;"-"&amp;$L38,Rankings!$A:$E,2,FALSE))</f>
        <v/>
      </c>
      <c r="N38" s="282" t="str">
        <f>IF($L38="","",VLOOKUP(Setup!$B$13&amp;"-"&amp;$L38,Rankings!$A:$E,3,FALSE))</f>
        <v/>
      </c>
      <c r="O38" s="297">
        <f>IF(COUNTIF(Rankings!$A:$A,Setup!$B$13&amp;"-"&amp;$L38)&gt;0,VLOOKUP(Setup!$B$13&amp;"-"&amp;$L38,Rankings!$A:$E,5,FALSE),0)</f>
        <v>0</v>
      </c>
      <c r="P38" s="297">
        <f>IF(COUNTIF(Rankings!$A:$A,Setup!$B$13&amp;"-"&amp;$L38)&gt;0,VLOOKUP(Setup!$B$13&amp;"-"&amp;$L38,Rankings!$A:$E,4,FALSE),0)</f>
        <v>0</v>
      </c>
      <c r="Q38" s="305">
        <f t="shared" si="16"/>
        <v>2.1737472029841543E-2</v>
      </c>
      <c r="R38" s="305">
        <f t="shared" si="17"/>
        <v>2.1737472029841543E-5</v>
      </c>
      <c r="S38" s="305">
        <f t="shared" si="18"/>
        <v>2.1737472029841543E-2</v>
      </c>
      <c r="T38" s="305">
        <f t="shared" si="19"/>
        <v>2.1737472029841543E-2</v>
      </c>
      <c r="U38" s="305">
        <f t="shared" si="20"/>
        <v>2.1737472029841543E-2</v>
      </c>
      <c r="V38" s="302">
        <f t="shared" si="21"/>
        <v>0</v>
      </c>
      <c r="W38" s="175">
        <v>2.1737472029841543E-2</v>
      </c>
    </row>
    <row r="39" spans="1:23">
      <c r="A39" s="284">
        <v>37</v>
      </c>
      <c r="B39" s="270">
        <f t="shared" si="11"/>
        <v>0</v>
      </c>
      <c r="C39" s="327">
        <f t="shared" si="12"/>
        <v>0</v>
      </c>
      <c r="D39" s="293">
        <f t="shared" si="13"/>
        <v>5</v>
      </c>
      <c r="E39" s="290">
        <f t="shared" si="14"/>
        <v>0</v>
      </c>
      <c r="F39" s="290">
        <f t="shared" si="15"/>
        <v>0</v>
      </c>
      <c r="G39" s="219"/>
      <c r="H39" s="282" t="str">
        <f>IF($G39="","",VLOOKUP(Setup!$B$13&amp;"-"&amp;$G39,Rankings!$A:$E,2,FALSE))</f>
        <v/>
      </c>
      <c r="I39" s="282" t="str">
        <f>IF($G39="","",VLOOKUP(Setup!$B$13&amp;"-"&amp;$G39,Rankings!$A:$E,3,FALSE))</f>
        <v/>
      </c>
      <c r="J39" s="297">
        <f>IF(COUNTIF(Rankings!$A:$A,Setup!$B$13&amp;"-"&amp;$G39)&gt;0,VLOOKUP(Setup!$B$13&amp;"-"&amp;$G39,Rankings!$A:$E,5,FALSE),0)</f>
        <v>0</v>
      </c>
      <c r="K39" s="297">
        <f>IF(COUNTIF(Rankings!$A:$A,Setup!$B$13&amp;"-"&amp;$G39)&gt;0,VLOOKUP(Setup!$B$13&amp;"-"&amp;$G39,Rankings!$A:$E,4,FALSE),0)</f>
        <v>0</v>
      </c>
      <c r="L39" s="219"/>
      <c r="M39" s="282" t="str">
        <f>IF($L39="","",VLOOKUP(Setup!$B$13&amp;"-"&amp;$L39,Rankings!$A:$E,2,FALSE))</f>
        <v/>
      </c>
      <c r="N39" s="282" t="str">
        <f>IF($L39="","",VLOOKUP(Setup!$B$13&amp;"-"&amp;$L39,Rankings!$A:$E,3,FALSE))</f>
        <v/>
      </c>
      <c r="O39" s="297">
        <f>IF(COUNTIF(Rankings!$A:$A,Setup!$B$13&amp;"-"&amp;$L39)&gt;0,VLOOKUP(Setup!$B$13&amp;"-"&amp;$L39,Rankings!$A:$E,5,FALSE),0)</f>
        <v>0</v>
      </c>
      <c r="P39" s="297">
        <f>IF(COUNTIF(Rankings!$A:$A,Setup!$B$13&amp;"-"&amp;$L39)&gt;0,VLOOKUP(Setup!$B$13&amp;"-"&amp;$L39,Rankings!$A:$E,4,FALSE),0)</f>
        <v>0</v>
      </c>
      <c r="Q39" s="305">
        <f t="shared" si="16"/>
        <v>2.166672788461178E-2</v>
      </c>
      <c r="R39" s="305">
        <f t="shared" si="17"/>
        <v>2.1666727884611778E-5</v>
      </c>
      <c r="S39" s="305">
        <f t="shared" si="18"/>
        <v>2.166672788461178E-2</v>
      </c>
      <c r="T39" s="305">
        <f t="shared" si="19"/>
        <v>2.166672788461178E-2</v>
      </c>
      <c r="U39" s="305">
        <f t="shared" si="20"/>
        <v>2.166672788461178E-2</v>
      </c>
      <c r="V39" s="302">
        <f t="shared" si="21"/>
        <v>0</v>
      </c>
      <c r="W39" s="175">
        <v>2.166672788461178E-2</v>
      </c>
    </row>
    <row r="40" spans="1:23">
      <c r="A40" s="284">
        <v>38</v>
      </c>
      <c r="B40" s="270">
        <f t="shared" si="11"/>
        <v>0</v>
      </c>
      <c r="C40" s="327">
        <f t="shared" si="12"/>
        <v>0</v>
      </c>
      <c r="D40" s="293">
        <f t="shared" si="13"/>
        <v>5</v>
      </c>
      <c r="E40" s="290">
        <f t="shared" si="14"/>
        <v>0</v>
      </c>
      <c r="F40" s="290">
        <f t="shared" si="15"/>
        <v>0</v>
      </c>
      <c r="G40" s="219"/>
      <c r="H40" s="282" t="str">
        <f>IF($G40="","",VLOOKUP(Setup!$B$13&amp;"-"&amp;$G40,Rankings!$A:$E,2,FALSE))</f>
        <v/>
      </c>
      <c r="I40" s="282" t="str">
        <f>IF($G40="","",VLOOKUP(Setup!$B$13&amp;"-"&amp;$G40,Rankings!$A:$E,3,FALSE))</f>
        <v/>
      </c>
      <c r="J40" s="297">
        <f>IF(COUNTIF(Rankings!$A:$A,Setup!$B$13&amp;"-"&amp;$G40)&gt;0,VLOOKUP(Setup!$B$13&amp;"-"&amp;$G40,Rankings!$A:$E,5,FALSE),0)</f>
        <v>0</v>
      </c>
      <c r="K40" s="297">
        <f>IF(COUNTIF(Rankings!$A:$A,Setup!$B$13&amp;"-"&amp;$G40)&gt;0,VLOOKUP(Setup!$B$13&amp;"-"&amp;$G40,Rankings!$A:$E,4,FALSE),0)</f>
        <v>0</v>
      </c>
      <c r="L40" s="219"/>
      <c r="M40" s="282" t="str">
        <f>IF($L40="","",VLOOKUP(Setup!$B$13&amp;"-"&amp;$L40,Rankings!$A:$E,2,FALSE))</f>
        <v/>
      </c>
      <c r="N40" s="282" t="str">
        <f>IF($L40="","",VLOOKUP(Setup!$B$13&amp;"-"&amp;$L40,Rankings!$A:$E,3,FALSE))</f>
        <v/>
      </c>
      <c r="O40" s="297">
        <f>IF(COUNTIF(Rankings!$A:$A,Setup!$B$13&amp;"-"&amp;$L40)&gt;0,VLOOKUP(Setup!$B$13&amp;"-"&amp;$L40,Rankings!$A:$E,5,FALSE),0)</f>
        <v>0</v>
      </c>
      <c r="P40" s="297">
        <f>IF(COUNTIF(Rankings!$A:$A,Setup!$B$13&amp;"-"&amp;$L40)&gt;0,VLOOKUP(Setup!$B$13&amp;"-"&amp;$L40,Rankings!$A:$E,4,FALSE),0)</f>
        <v>0</v>
      </c>
      <c r="Q40" s="305">
        <f t="shared" si="16"/>
        <v>2.129033753399949E-2</v>
      </c>
      <c r="R40" s="305">
        <f t="shared" si="17"/>
        <v>2.129033753399949E-5</v>
      </c>
      <c r="S40" s="305">
        <f t="shared" si="18"/>
        <v>2.129033753399949E-2</v>
      </c>
      <c r="T40" s="305">
        <f t="shared" si="19"/>
        <v>2.129033753399949E-2</v>
      </c>
      <c r="U40" s="305">
        <f t="shared" si="20"/>
        <v>2.129033753399949E-2</v>
      </c>
      <c r="V40" s="302">
        <f t="shared" si="21"/>
        <v>0</v>
      </c>
      <c r="W40" s="175">
        <v>2.129033753399949E-2</v>
      </c>
    </row>
    <row r="41" spans="1:23">
      <c r="A41" s="284">
        <v>39</v>
      </c>
      <c r="B41" s="270">
        <f t="shared" si="11"/>
        <v>0</v>
      </c>
      <c r="C41" s="327">
        <f t="shared" si="12"/>
        <v>0</v>
      </c>
      <c r="D41" s="293">
        <f t="shared" si="13"/>
        <v>5</v>
      </c>
      <c r="E41" s="290">
        <f t="shared" si="14"/>
        <v>0</v>
      </c>
      <c r="F41" s="290">
        <f t="shared" si="15"/>
        <v>0</v>
      </c>
      <c r="G41" s="219"/>
      <c r="H41" s="282" t="str">
        <f>IF($G41="","",VLOOKUP(Setup!$B$13&amp;"-"&amp;$G41,Rankings!$A:$E,2,FALSE))</f>
        <v/>
      </c>
      <c r="I41" s="282" t="str">
        <f>IF($G41="","",VLOOKUP(Setup!$B$13&amp;"-"&amp;$G41,Rankings!$A:$E,3,FALSE))</f>
        <v/>
      </c>
      <c r="J41" s="297">
        <f>IF(COUNTIF(Rankings!$A:$A,Setup!$B$13&amp;"-"&amp;$G41)&gt;0,VLOOKUP(Setup!$B$13&amp;"-"&amp;$G41,Rankings!$A:$E,5,FALSE),0)</f>
        <v>0</v>
      </c>
      <c r="K41" s="297">
        <f>IF(COUNTIF(Rankings!$A:$A,Setup!$B$13&amp;"-"&amp;$G41)&gt;0,VLOOKUP(Setup!$B$13&amp;"-"&amp;$G41,Rankings!$A:$E,4,FALSE),0)</f>
        <v>0</v>
      </c>
      <c r="L41" s="219"/>
      <c r="M41" s="282" t="str">
        <f>IF($L41="","",VLOOKUP(Setup!$B$13&amp;"-"&amp;$L41,Rankings!$A:$E,2,FALSE))</f>
        <v/>
      </c>
      <c r="N41" s="282" t="str">
        <f>IF($L41="","",VLOOKUP(Setup!$B$13&amp;"-"&amp;$L41,Rankings!$A:$E,3,FALSE))</f>
        <v/>
      </c>
      <c r="O41" s="297">
        <f>IF(COUNTIF(Rankings!$A:$A,Setup!$B$13&amp;"-"&amp;$L41)&gt;0,VLOOKUP(Setup!$B$13&amp;"-"&amp;$L41,Rankings!$A:$E,5,FALSE),0)</f>
        <v>0</v>
      </c>
      <c r="P41" s="297">
        <f>IF(COUNTIF(Rankings!$A:$A,Setup!$B$13&amp;"-"&amp;$L41)&gt;0,VLOOKUP(Setup!$B$13&amp;"-"&amp;$L41,Rankings!$A:$E,4,FALSE),0)</f>
        <v>0</v>
      </c>
      <c r="Q41" s="305">
        <f t="shared" si="16"/>
        <v>2.0915974897009845E-2</v>
      </c>
      <c r="R41" s="305">
        <f t="shared" si="17"/>
        <v>2.0915974897009846E-5</v>
      </c>
      <c r="S41" s="305">
        <f t="shared" si="18"/>
        <v>2.0915974897009845E-2</v>
      </c>
      <c r="T41" s="305">
        <f t="shared" si="19"/>
        <v>2.0915974897009845E-2</v>
      </c>
      <c r="U41" s="305">
        <f t="shared" si="20"/>
        <v>2.0915974897009845E-2</v>
      </c>
      <c r="V41" s="302">
        <f t="shared" si="21"/>
        <v>0</v>
      </c>
      <c r="W41" s="175">
        <v>2.0915974897009845E-2</v>
      </c>
    </row>
    <row r="42" spans="1:23">
      <c r="A42" s="284">
        <v>40</v>
      </c>
      <c r="B42" s="270">
        <f t="shared" si="11"/>
        <v>0</v>
      </c>
      <c r="C42" s="327">
        <f t="shared" si="12"/>
        <v>0</v>
      </c>
      <c r="D42" s="293">
        <f t="shared" si="13"/>
        <v>5</v>
      </c>
      <c r="E42" s="290">
        <f t="shared" si="14"/>
        <v>0</v>
      </c>
      <c r="F42" s="290">
        <f t="shared" si="15"/>
        <v>0</v>
      </c>
      <c r="G42" s="219"/>
      <c r="H42" s="282" t="str">
        <f>IF($G42="","",VLOOKUP(Setup!$B$13&amp;"-"&amp;$G42,Rankings!$A:$E,2,FALSE))</f>
        <v/>
      </c>
      <c r="I42" s="282" t="str">
        <f>IF($G42="","",VLOOKUP(Setup!$B$13&amp;"-"&amp;$G42,Rankings!$A:$E,3,FALSE))</f>
        <v/>
      </c>
      <c r="J42" s="297">
        <f>IF(COUNTIF(Rankings!$A:$A,Setup!$B$13&amp;"-"&amp;$G42)&gt;0,VLOOKUP(Setup!$B$13&amp;"-"&amp;$G42,Rankings!$A:$E,5,FALSE),0)</f>
        <v>0</v>
      </c>
      <c r="K42" s="297">
        <f>IF(COUNTIF(Rankings!$A:$A,Setup!$B$13&amp;"-"&amp;$G42)&gt;0,VLOOKUP(Setup!$B$13&amp;"-"&amp;$G42,Rankings!$A:$E,4,FALSE),0)</f>
        <v>0</v>
      </c>
      <c r="L42" s="219"/>
      <c r="M42" s="282" t="str">
        <f>IF($L42="","",VLOOKUP(Setup!$B$13&amp;"-"&amp;$L42,Rankings!$A:$E,2,FALSE))</f>
        <v/>
      </c>
      <c r="N42" s="282" t="str">
        <f>IF($L42="","",VLOOKUP(Setup!$B$13&amp;"-"&amp;$L42,Rankings!$A:$E,3,FALSE))</f>
        <v/>
      </c>
      <c r="O42" s="297">
        <f>IF(COUNTIF(Rankings!$A:$A,Setup!$B$13&amp;"-"&amp;$L42)&gt;0,VLOOKUP(Setup!$B$13&amp;"-"&amp;$L42,Rankings!$A:$E,5,FALSE),0)</f>
        <v>0</v>
      </c>
      <c r="P42" s="297">
        <f>IF(COUNTIF(Rankings!$A:$A,Setup!$B$13&amp;"-"&amp;$L42)&gt;0,VLOOKUP(Setup!$B$13&amp;"-"&amp;$L42,Rankings!$A:$E,4,FALSE),0)</f>
        <v>0</v>
      </c>
      <c r="Q42" s="305">
        <f t="shared" si="16"/>
        <v>1.8860521469699802E-2</v>
      </c>
      <c r="R42" s="305">
        <f t="shared" si="17"/>
        <v>1.8860521469699801E-5</v>
      </c>
      <c r="S42" s="305">
        <f t="shared" si="18"/>
        <v>1.8860521469699802E-2</v>
      </c>
      <c r="T42" s="305">
        <f t="shared" si="19"/>
        <v>1.8860521469699802E-2</v>
      </c>
      <c r="U42" s="305">
        <f t="shared" si="20"/>
        <v>1.8860521469699802E-2</v>
      </c>
      <c r="V42" s="302">
        <f t="shared" si="21"/>
        <v>0</v>
      </c>
      <c r="W42" s="175">
        <v>1.8860521469699802E-2</v>
      </c>
    </row>
    <row r="43" spans="1:23">
      <c r="A43" s="284">
        <v>41</v>
      </c>
      <c r="B43" s="270">
        <f t="shared" si="11"/>
        <v>0</v>
      </c>
      <c r="C43" s="327">
        <f t="shared" si="12"/>
        <v>0</v>
      </c>
      <c r="D43" s="293">
        <f t="shared" si="13"/>
        <v>5</v>
      </c>
      <c r="E43" s="290">
        <f t="shared" si="14"/>
        <v>0</v>
      </c>
      <c r="F43" s="290">
        <f t="shared" si="15"/>
        <v>0</v>
      </c>
      <c r="G43" s="219"/>
      <c r="H43" s="282" t="str">
        <f>IF($G43="","",VLOOKUP(Setup!$B$13&amp;"-"&amp;$G43,Rankings!$A:$E,2,FALSE))</f>
        <v/>
      </c>
      <c r="I43" s="282" t="str">
        <f>IF($G43="","",VLOOKUP(Setup!$B$13&amp;"-"&amp;$G43,Rankings!$A:$E,3,FALSE))</f>
        <v/>
      </c>
      <c r="J43" s="297">
        <f>IF(COUNTIF(Rankings!$A:$A,Setup!$B$13&amp;"-"&amp;$G43)&gt;0,VLOOKUP(Setup!$B$13&amp;"-"&amp;$G43,Rankings!$A:$E,5,FALSE),0)</f>
        <v>0</v>
      </c>
      <c r="K43" s="297">
        <f>IF(COUNTIF(Rankings!$A:$A,Setup!$B$13&amp;"-"&amp;$G43)&gt;0,VLOOKUP(Setup!$B$13&amp;"-"&amp;$G43,Rankings!$A:$E,4,FALSE),0)</f>
        <v>0</v>
      </c>
      <c r="L43" s="219"/>
      <c r="M43" s="282" t="str">
        <f>IF($L43="","",VLOOKUP(Setup!$B$13&amp;"-"&amp;$L43,Rankings!$A:$E,2,FALSE))</f>
        <v/>
      </c>
      <c r="N43" s="282" t="str">
        <f>IF($L43="","",VLOOKUP(Setup!$B$13&amp;"-"&amp;$L43,Rankings!$A:$E,3,FALSE))</f>
        <v/>
      </c>
      <c r="O43" s="297">
        <f>IF(COUNTIF(Rankings!$A:$A,Setup!$B$13&amp;"-"&amp;$L43)&gt;0,VLOOKUP(Setup!$B$13&amp;"-"&amp;$L43,Rankings!$A:$E,5,FALSE),0)</f>
        <v>0</v>
      </c>
      <c r="P43" s="297">
        <f>IF(COUNTIF(Rankings!$A:$A,Setup!$B$13&amp;"-"&amp;$L43)&gt;0,VLOOKUP(Setup!$B$13&amp;"-"&amp;$L43,Rankings!$A:$E,4,FALSE),0)</f>
        <v>0</v>
      </c>
      <c r="Q43" s="305">
        <f t="shared" si="16"/>
        <v>1.6794767513401799E-2</v>
      </c>
      <c r="R43" s="305">
        <f t="shared" si="17"/>
        <v>1.6794767513401798E-5</v>
      </c>
      <c r="S43" s="305">
        <f t="shared" si="18"/>
        <v>1.6794767513401799E-2</v>
      </c>
      <c r="T43" s="305">
        <f t="shared" si="19"/>
        <v>1.6794767513401799E-2</v>
      </c>
      <c r="U43" s="305">
        <f t="shared" si="20"/>
        <v>1.6794767513401799E-2</v>
      </c>
      <c r="V43" s="302">
        <f t="shared" si="21"/>
        <v>0</v>
      </c>
      <c r="W43" s="175">
        <v>1.6794767513401799E-2</v>
      </c>
    </row>
    <row r="44" spans="1:23">
      <c r="A44" s="284">
        <v>42</v>
      </c>
      <c r="B44" s="270">
        <f t="shared" si="11"/>
        <v>0</v>
      </c>
      <c r="C44" s="327">
        <f t="shared" si="12"/>
        <v>0</v>
      </c>
      <c r="D44" s="293">
        <f t="shared" si="13"/>
        <v>5</v>
      </c>
      <c r="E44" s="290">
        <f t="shared" si="14"/>
        <v>0</v>
      </c>
      <c r="F44" s="290">
        <f t="shared" si="15"/>
        <v>0</v>
      </c>
      <c r="G44" s="219"/>
      <c r="H44" s="282" t="str">
        <f>IF($G44="","",VLOOKUP(Setup!$B$13&amp;"-"&amp;$G44,Rankings!$A:$E,2,FALSE))</f>
        <v/>
      </c>
      <c r="I44" s="282" t="str">
        <f>IF($G44="","",VLOOKUP(Setup!$B$13&amp;"-"&amp;$G44,Rankings!$A:$E,3,FALSE))</f>
        <v/>
      </c>
      <c r="J44" s="297">
        <f>IF(COUNTIF(Rankings!$A:$A,Setup!$B$13&amp;"-"&amp;$G44)&gt;0,VLOOKUP(Setup!$B$13&amp;"-"&amp;$G44,Rankings!$A:$E,5,FALSE),0)</f>
        <v>0</v>
      </c>
      <c r="K44" s="297">
        <f>IF(COUNTIF(Rankings!$A:$A,Setup!$B$13&amp;"-"&amp;$G44)&gt;0,VLOOKUP(Setup!$B$13&amp;"-"&amp;$G44,Rankings!$A:$E,4,FALSE),0)</f>
        <v>0</v>
      </c>
      <c r="L44" s="219"/>
      <c r="M44" s="282" t="str">
        <f>IF($L44="","",VLOOKUP(Setup!$B$13&amp;"-"&amp;$L44,Rankings!$A:$E,2,FALSE))</f>
        <v/>
      </c>
      <c r="N44" s="282" t="str">
        <f>IF($L44="","",VLOOKUP(Setup!$B$13&amp;"-"&amp;$L44,Rankings!$A:$E,3,FALSE))</f>
        <v/>
      </c>
      <c r="O44" s="297">
        <f>IF(COUNTIF(Rankings!$A:$A,Setup!$B$13&amp;"-"&amp;$L44)&gt;0,VLOOKUP(Setup!$B$13&amp;"-"&amp;$L44,Rankings!$A:$E,5,FALSE),0)</f>
        <v>0</v>
      </c>
      <c r="P44" s="297">
        <f>IF(COUNTIF(Rankings!$A:$A,Setup!$B$13&amp;"-"&amp;$L44)&gt;0,VLOOKUP(Setup!$B$13&amp;"-"&amp;$L44,Rankings!$A:$E,4,FALSE),0)</f>
        <v>0</v>
      </c>
      <c r="Q44" s="305">
        <f t="shared" si="16"/>
        <v>1.4700154781914858E-2</v>
      </c>
      <c r="R44" s="305">
        <f t="shared" si="17"/>
        <v>1.4700154781914858E-5</v>
      </c>
      <c r="S44" s="305">
        <f t="shared" si="18"/>
        <v>1.4700154781914858E-2</v>
      </c>
      <c r="T44" s="305">
        <f t="shared" si="19"/>
        <v>1.4700154781914858E-2</v>
      </c>
      <c r="U44" s="305">
        <f t="shared" si="20"/>
        <v>1.4700154781914858E-2</v>
      </c>
      <c r="V44" s="302">
        <f t="shared" si="21"/>
        <v>0</v>
      </c>
      <c r="W44" s="175">
        <v>1.4700154781914858E-2</v>
      </c>
    </row>
    <row r="45" spans="1:23">
      <c r="A45" s="284">
        <v>43</v>
      </c>
      <c r="B45" s="270">
        <f t="shared" si="11"/>
        <v>0</v>
      </c>
      <c r="C45" s="327">
        <f t="shared" si="12"/>
        <v>0</v>
      </c>
      <c r="D45" s="293">
        <f t="shared" si="13"/>
        <v>5</v>
      </c>
      <c r="E45" s="290">
        <f t="shared" si="14"/>
        <v>0</v>
      </c>
      <c r="F45" s="290">
        <f t="shared" si="15"/>
        <v>0</v>
      </c>
      <c r="G45" s="219"/>
      <c r="H45" s="282" t="str">
        <f>IF($G45="","",VLOOKUP(Setup!$B$13&amp;"-"&amp;$G45,Rankings!$A:$E,2,FALSE))</f>
        <v/>
      </c>
      <c r="I45" s="282" t="str">
        <f>IF($G45="","",VLOOKUP(Setup!$B$13&amp;"-"&amp;$G45,Rankings!$A:$E,3,FALSE))</f>
        <v/>
      </c>
      <c r="J45" s="297">
        <f>IF(COUNTIF(Rankings!$A:$A,Setup!$B$13&amp;"-"&amp;$G45)&gt;0,VLOOKUP(Setup!$B$13&amp;"-"&amp;$G45,Rankings!$A:$E,5,FALSE),0)</f>
        <v>0</v>
      </c>
      <c r="K45" s="297">
        <f>IF(COUNTIF(Rankings!$A:$A,Setup!$B$13&amp;"-"&amp;$G45)&gt;0,VLOOKUP(Setup!$B$13&amp;"-"&amp;$G45,Rankings!$A:$E,4,FALSE),0)</f>
        <v>0</v>
      </c>
      <c r="L45" s="219"/>
      <c r="M45" s="282" t="str">
        <f>IF($L45="","",VLOOKUP(Setup!$B$13&amp;"-"&amp;$L45,Rankings!$A:$E,2,FALSE))</f>
        <v/>
      </c>
      <c r="N45" s="282" t="str">
        <f>IF($L45="","",VLOOKUP(Setup!$B$13&amp;"-"&amp;$L45,Rankings!$A:$E,3,FALSE))</f>
        <v/>
      </c>
      <c r="O45" s="297">
        <f>IF(COUNTIF(Rankings!$A:$A,Setup!$B$13&amp;"-"&amp;$L45)&gt;0,VLOOKUP(Setup!$B$13&amp;"-"&amp;$L45,Rankings!$A:$E,5,FALSE),0)</f>
        <v>0</v>
      </c>
      <c r="P45" s="297">
        <f>IF(COUNTIF(Rankings!$A:$A,Setup!$B$13&amp;"-"&amp;$L45)&gt;0,VLOOKUP(Setup!$B$13&amp;"-"&amp;$L45,Rankings!$A:$E,4,FALSE),0)</f>
        <v>0</v>
      </c>
      <c r="Q45" s="305">
        <f t="shared" si="16"/>
        <v>1.3852385254784827E-2</v>
      </c>
      <c r="R45" s="305">
        <f t="shared" si="17"/>
        <v>1.3852385254784827E-5</v>
      </c>
      <c r="S45" s="305">
        <f t="shared" si="18"/>
        <v>1.3852385254784827E-2</v>
      </c>
      <c r="T45" s="305">
        <f t="shared" si="19"/>
        <v>1.3852385254784827E-2</v>
      </c>
      <c r="U45" s="305">
        <f t="shared" si="20"/>
        <v>1.3852385254784827E-2</v>
      </c>
      <c r="V45" s="302">
        <f t="shared" si="21"/>
        <v>0</v>
      </c>
      <c r="W45" s="175">
        <v>1.3852385254784827E-2</v>
      </c>
    </row>
    <row r="46" spans="1:23">
      <c r="A46" s="284">
        <v>44</v>
      </c>
      <c r="B46" s="270">
        <f t="shared" si="11"/>
        <v>0</v>
      </c>
      <c r="C46" s="327">
        <f t="shared" si="12"/>
        <v>0</v>
      </c>
      <c r="D46" s="293">
        <f t="shared" si="13"/>
        <v>5</v>
      </c>
      <c r="E46" s="290">
        <f t="shared" si="14"/>
        <v>0</v>
      </c>
      <c r="F46" s="290">
        <f t="shared" si="15"/>
        <v>0</v>
      </c>
      <c r="G46" s="219"/>
      <c r="H46" s="282" t="str">
        <f>IF($G46="","",VLOOKUP(Setup!$B$13&amp;"-"&amp;$G46,Rankings!$A:$E,2,FALSE))</f>
        <v/>
      </c>
      <c r="I46" s="282" t="str">
        <f>IF($G46="","",VLOOKUP(Setup!$B$13&amp;"-"&amp;$G46,Rankings!$A:$E,3,FALSE))</f>
        <v/>
      </c>
      <c r="J46" s="297">
        <f>IF(COUNTIF(Rankings!$A:$A,Setup!$B$13&amp;"-"&amp;$G46)&gt;0,VLOOKUP(Setup!$B$13&amp;"-"&amp;$G46,Rankings!$A:$E,5,FALSE),0)</f>
        <v>0</v>
      </c>
      <c r="K46" s="297">
        <f>IF(COUNTIF(Rankings!$A:$A,Setup!$B$13&amp;"-"&amp;$G46)&gt;0,VLOOKUP(Setup!$B$13&amp;"-"&amp;$G46,Rankings!$A:$E,4,FALSE),0)</f>
        <v>0</v>
      </c>
      <c r="L46" s="219"/>
      <c r="M46" s="282" t="str">
        <f>IF($L46="","",VLOOKUP(Setup!$B$13&amp;"-"&amp;$L46,Rankings!$A:$E,2,FALSE))</f>
        <v/>
      </c>
      <c r="N46" s="282" t="str">
        <f>IF($L46="","",VLOOKUP(Setup!$B$13&amp;"-"&amp;$L46,Rankings!$A:$E,3,FALSE))</f>
        <v/>
      </c>
      <c r="O46" s="297">
        <f>IF(COUNTIF(Rankings!$A:$A,Setup!$B$13&amp;"-"&amp;$L46)&gt;0,VLOOKUP(Setup!$B$13&amp;"-"&amp;$L46,Rankings!$A:$E,5,FALSE),0)</f>
        <v>0</v>
      </c>
      <c r="P46" s="297">
        <f>IF(COUNTIF(Rankings!$A:$A,Setup!$B$13&amp;"-"&amp;$L46)&gt;0,VLOOKUP(Setup!$B$13&amp;"-"&amp;$L46,Rankings!$A:$E,4,FALSE),0)</f>
        <v>0</v>
      </c>
      <c r="Q46" s="305">
        <f t="shared" si="16"/>
        <v>1.3323729093572661E-2</v>
      </c>
      <c r="R46" s="305">
        <f t="shared" si="17"/>
        <v>1.3323729093572662E-5</v>
      </c>
      <c r="S46" s="305">
        <f t="shared" si="18"/>
        <v>1.3323729093572661E-2</v>
      </c>
      <c r="T46" s="305">
        <f t="shared" si="19"/>
        <v>1.3323729093572661E-2</v>
      </c>
      <c r="U46" s="305">
        <f t="shared" si="20"/>
        <v>1.3323729093572661E-2</v>
      </c>
      <c r="V46" s="302">
        <f t="shared" si="21"/>
        <v>0</v>
      </c>
      <c r="W46" s="175">
        <v>1.3323729093572661E-2</v>
      </c>
    </row>
    <row r="47" spans="1:23">
      <c r="A47" s="284">
        <v>45</v>
      </c>
      <c r="B47" s="270">
        <f t="shared" si="11"/>
        <v>0</v>
      </c>
      <c r="C47" s="327">
        <f t="shared" si="12"/>
        <v>0</v>
      </c>
      <c r="D47" s="293">
        <f t="shared" si="13"/>
        <v>5</v>
      </c>
      <c r="E47" s="290">
        <f t="shared" si="14"/>
        <v>0</v>
      </c>
      <c r="F47" s="290">
        <f t="shared" si="15"/>
        <v>0</v>
      </c>
      <c r="G47" s="219"/>
      <c r="H47" s="282" t="str">
        <f>IF($G47="","",VLOOKUP(Setup!$B$13&amp;"-"&amp;$G47,Rankings!$A:$E,2,FALSE))</f>
        <v/>
      </c>
      <c r="I47" s="282" t="str">
        <f>IF($G47="","",VLOOKUP(Setup!$B$13&amp;"-"&amp;$G47,Rankings!$A:$E,3,FALSE))</f>
        <v/>
      </c>
      <c r="J47" s="297">
        <f>IF(COUNTIF(Rankings!$A:$A,Setup!$B$13&amp;"-"&amp;$G47)&gt;0,VLOOKUP(Setup!$B$13&amp;"-"&amp;$G47,Rankings!$A:$E,5,FALSE),0)</f>
        <v>0</v>
      </c>
      <c r="K47" s="297">
        <f>IF(COUNTIF(Rankings!$A:$A,Setup!$B$13&amp;"-"&amp;$G47)&gt;0,VLOOKUP(Setup!$B$13&amp;"-"&amp;$G47,Rankings!$A:$E,4,FALSE),0)</f>
        <v>0</v>
      </c>
      <c r="L47" s="219"/>
      <c r="M47" s="282" t="str">
        <f>IF($L47="","",VLOOKUP(Setup!$B$13&amp;"-"&amp;$L47,Rankings!$A:$E,2,FALSE))</f>
        <v/>
      </c>
      <c r="N47" s="282" t="str">
        <f>IF($L47="","",VLOOKUP(Setup!$B$13&amp;"-"&amp;$L47,Rankings!$A:$E,3,FALSE))</f>
        <v/>
      </c>
      <c r="O47" s="297">
        <f>IF(COUNTIF(Rankings!$A:$A,Setup!$B$13&amp;"-"&amp;$L47)&gt;0,VLOOKUP(Setup!$B$13&amp;"-"&amp;$L47,Rankings!$A:$E,5,FALSE),0)</f>
        <v>0</v>
      </c>
      <c r="P47" s="297">
        <f>IF(COUNTIF(Rankings!$A:$A,Setup!$B$13&amp;"-"&amp;$L47)&gt;0,VLOOKUP(Setup!$B$13&amp;"-"&amp;$L47,Rankings!$A:$E,4,FALSE),0)</f>
        <v>0</v>
      </c>
      <c r="Q47" s="305">
        <f t="shared" si="16"/>
        <v>1.2612045652901104E-2</v>
      </c>
      <c r="R47" s="305">
        <f t="shared" si="17"/>
        <v>1.2612045652901104E-5</v>
      </c>
      <c r="S47" s="305">
        <f t="shared" si="18"/>
        <v>1.2612045652901104E-2</v>
      </c>
      <c r="T47" s="305">
        <f t="shared" si="19"/>
        <v>1.2612045652901104E-2</v>
      </c>
      <c r="U47" s="305">
        <f t="shared" si="20"/>
        <v>1.2612045652901104E-2</v>
      </c>
      <c r="V47" s="302">
        <f t="shared" si="21"/>
        <v>0</v>
      </c>
      <c r="W47" s="175">
        <v>1.2612045652901104E-2</v>
      </c>
    </row>
    <row r="48" spans="1:23">
      <c r="A48" s="284">
        <v>46</v>
      </c>
      <c r="B48" s="270">
        <f t="shared" si="11"/>
        <v>0</v>
      </c>
      <c r="C48" s="327">
        <f t="shared" si="12"/>
        <v>0</v>
      </c>
      <c r="D48" s="293">
        <f t="shared" si="13"/>
        <v>5</v>
      </c>
      <c r="E48" s="290">
        <f t="shared" si="14"/>
        <v>0</v>
      </c>
      <c r="F48" s="290">
        <f t="shared" si="15"/>
        <v>0</v>
      </c>
      <c r="G48" s="219"/>
      <c r="H48" s="282" t="str">
        <f>IF($G48="","",VLOOKUP(Setup!$B$13&amp;"-"&amp;$G48,Rankings!$A:$E,2,FALSE))</f>
        <v/>
      </c>
      <c r="I48" s="282" t="str">
        <f>IF($G48="","",VLOOKUP(Setup!$B$13&amp;"-"&amp;$G48,Rankings!$A:$E,3,FALSE))</f>
        <v/>
      </c>
      <c r="J48" s="297">
        <f>IF(COUNTIF(Rankings!$A:$A,Setup!$B$13&amp;"-"&amp;$G48)&gt;0,VLOOKUP(Setup!$B$13&amp;"-"&amp;$G48,Rankings!$A:$E,5,FALSE),0)</f>
        <v>0</v>
      </c>
      <c r="K48" s="297">
        <f>IF(COUNTIF(Rankings!$A:$A,Setup!$B$13&amp;"-"&amp;$G48)&gt;0,VLOOKUP(Setup!$B$13&amp;"-"&amp;$G48,Rankings!$A:$E,4,FALSE),0)</f>
        <v>0</v>
      </c>
      <c r="L48" s="219"/>
      <c r="M48" s="282" t="str">
        <f>IF($L48="","",VLOOKUP(Setup!$B$13&amp;"-"&amp;$L48,Rankings!$A:$E,2,FALSE))</f>
        <v/>
      </c>
      <c r="N48" s="282" t="str">
        <f>IF($L48="","",VLOOKUP(Setup!$B$13&amp;"-"&amp;$L48,Rankings!$A:$E,3,FALSE))</f>
        <v/>
      </c>
      <c r="O48" s="297">
        <f>IF(COUNTIF(Rankings!$A:$A,Setup!$B$13&amp;"-"&amp;$L48)&gt;0,VLOOKUP(Setup!$B$13&amp;"-"&amp;$L48,Rankings!$A:$E,5,FALSE),0)</f>
        <v>0</v>
      </c>
      <c r="P48" s="297">
        <f>IF(COUNTIF(Rankings!$A:$A,Setup!$B$13&amp;"-"&amp;$L48)&gt;0,VLOOKUP(Setup!$B$13&amp;"-"&amp;$L48,Rankings!$A:$E,4,FALSE),0)</f>
        <v>0</v>
      </c>
      <c r="Q48" s="305">
        <f t="shared" si="16"/>
        <v>1.1958642715111408E-2</v>
      </c>
      <c r="R48" s="305">
        <f t="shared" si="17"/>
        <v>1.1958642715111407E-5</v>
      </c>
      <c r="S48" s="305">
        <f t="shared" si="18"/>
        <v>1.1958642715111408E-2</v>
      </c>
      <c r="T48" s="305">
        <f t="shared" si="19"/>
        <v>1.1958642715111408E-2</v>
      </c>
      <c r="U48" s="305">
        <f t="shared" si="20"/>
        <v>1.1958642715111408E-2</v>
      </c>
      <c r="V48" s="302">
        <f t="shared" si="21"/>
        <v>0</v>
      </c>
      <c r="W48" s="175">
        <v>1.1958642715111408E-2</v>
      </c>
    </row>
    <row r="49" spans="1:23">
      <c r="A49" s="284">
        <v>47</v>
      </c>
      <c r="B49" s="270">
        <f t="shared" si="11"/>
        <v>0</v>
      </c>
      <c r="C49" s="327">
        <f t="shared" si="12"/>
        <v>0</v>
      </c>
      <c r="D49" s="293">
        <f t="shared" si="13"/>
        <v>5</v>
      </c>
      <c r="E49" s="290">
        <f t="shared" si="14"/>
        <v>0</v>
      </c>
      <c r="F49" s="290">
        <f t="shared" si="15"/>
        <v>0</v>
      </c>
      <c r="G49" s="219"/>
      <c r="H49" s="282" t="str">
        <f>IF($G49="","",VLOOKUP(Setup!$B$13&amp;"-"&amp;$G49,Rankings!$A:$E,2,FALSE))</f>
        <v/>
      </c>
      <c r="I49" s="282" t="str">
        <f>IF($G49="","",VLOOKUP(Setup!$B$13&amp;"-"&amp;$G49,Rankings!$A:$E,3,FALSE))</f>
        <v/>
      </c>
      <c r="J49" s="297">
        <f>IF(COUNTIF(Rankings!$A:$A,Setup!$B$13&amp;"-"&amp;$G49)&gt;0,VLOOKUP(Setup!$B$13&amp;"-"&amp;$G49,Rankings!$A:$E,5,FALSE),0)</f>
        <v>0</v>
      </c>
      <c r="K49" s="297">
        <f>IF(COUNTIF(Rankings!$A:$A,Setup!$B$13&amp;"-"&amp;$G49)&gt;0,VLOOKUP(Setup!$B$13&amp;"-"&amp;$G49,Rankings!$A:$E,4,FALSE),0)</f>
        <v>0</v>
      </c>
      <c r="L49" s="219"/>
      <c r="M49" s="282" t="str">
        <f>IF($L49="","",VLOOKUP(Setup!$B$13&amp;"-"&amp;$L49,Rankings!$A:$E,2,FALSE))</f>
        <v/>
      </c>
      <c r="N49" s="282" t="str">
        <f>IF($L49="","",VLOOKUP(Setup!$B$13&amp;"-"&amp;$L49,Rankings!$A:$E,3,FALSE))</f>
        <v/>
      </c>
      <c r="O49" s="297">
        <f>IF(COUNTIF(Rankings!$A:$A,Setup!$B$13&amp;"-"&amp;$L49)&gt;0,VLOOKUP(Setup!$B$13&amp;"-"&amp;$L49,Rankings!$A:$E,5,FALSE),0)</f>
        <v>0</v>
      </c>
      <c r="P49" s="297">
        <f>IF(COUNTIF(Rankings!$A:$A,Setup!$B$13&amp;"-"&amp;$L49)&gt;0,VLOOKUP(Setup!$B$13&amp;"-"&amp;$L49,Rankings!$A:$E,4,FALSE),0)</f>
        <v>0</v>
      </c>
      <c r="Q49" s="305">
        <f t="shared" si="16"/>
        <v>1.1628070073979601E-2</v>
      </c>
      <c r="R49" s="305">
        <f t="shared" si="17"/>
        <v>1.1628070073979601E-5</v>
      </c>
      <c r="S49" s="305">
        <f t="shared" si="18"/>
        <v>1.1628070073979601E-2</v>
      </c>
      <c r="T49" s="305">
        <f t="shared" si="19"/>
        <v>1.1628070073979601E-2</v>
      </c>
      <c r="U49" s="305">
        <f t="shared" si="20"/>
        <v>1.1628070073979601E-2</v>
      </c>
      <c r="V49" s="302">
        <f t="shared" si="21"/>
        <v>0</v>
      </c>
      <c r="W49" s="175">
        <v>1.1628070073979601E-2</v>
      </c>
    </row>
    <row r="50" spans="1:23">
      <c r="A50" s="284">
        <v>48</v>
      </c>
      <c r="B50" s="270">
        <f t="shared" si="11"/>
        <v>0</v>
      </c>
      <c r="C50" s="327">
        <f t="shared" si="12"/>
        <v>0</v>
      </c>
      <c r="D50" s="293">
        <f t="shared" si="13"/>
        <v>5</v>
      </c>
      <c r="E50" s="290">
        <f t="shared" si="14"/>
        <v>0</v>
      </c>
      <c r="F50" s="290">
        <f t="shared" si="15"/>
        <v>0</v>
      </c>
      <c r="G50" s="219"/>
      <c r="H50" s="282" t="str">
        <f>IF($G50="","",VLOOKUP(Setup!$B$13&amp;"-"&amp;$G50,Rankings!$A:$E,2,FALSE))</f>
        <v/>
      </c>
      <c r="I50" s="282" t="str">
        <f>IF($G50="","",VLOOKUP(Setup!$B$13&amp;"-"&amp;$G50,Rankings!$A:$E,3,FALSE))</f>
        <v/>
      </c>
      <c r="J50" s="297">
        <f>IF(COUNTIF(Rankings!$A:$A,Setup!$B$13&amp;"-"&amp;$G50)&gt;0,VLOOKUP(Setup!$B$13&amp;"-"&amp;$G50,Rankings!$A:$E,5,FALSE),0)</f>
        <v>0</v>
      </c>
      <c r="K50" s="297">
        <f>IF(COUNTIF(Rankings!$A:$A,Setup!$B$13&amp;"-"&amp;$G50)&gt;0,VLOOKUP(Setup!$B$13&amp;"-"&amp;$G50,Rankings!$A:$E,4,FALSE),0)</f>
        <v>0</v>
      </c>
      <c r="L50" s="219"/>
      <c r="M50" s="282" t="str">
        <f>IF($L50="","",VLOOKUP(Setup!$B$13&amp;"-"&amp;$L50,Rankings!$A:$E,2,FALSE))</f>
        <v/>
      </c>
      <c r="N50" s="282" t="str">
        <f>IF($L50="","",VLOOKUP(Setup!$B$13&amp;"-"&amp;$L50,Rankings!$A:$E,3,FALSE))</f>
        <v/>
      </c>
      <c r="O50" s="297">
        <f>IF(COUNTIF(Rankings!$A:$A,Setup!$B$13&amp;"-"&amp;$L50)&gt;0,VLOOKUP(Setup!$B$13&amp;"-"&amp;$L50,Rankings!$A:$E,5,FALSE),0)</f>
        <v>0</v>
      </c>
      <c r="P50" s="297">
        <f>IF(COUNTIF(Rankings!$A:$A,Setup!$B$13&amp;"-"&amp;$L50)&gt;0,VLOOKUP(Setup!$B$13&amp;"-"&amp;$L50,Rankings!$A:$E,4,FALSE),0)</f>
        <v>0</v>
      </c>
      <c r="Q50" s="305">
        <f t="shared" si="16"/>
        <v>1.119493217917304E-2</v>
      </c>
      <c r="R50" s="305">
        <f t="shared" si="17"/>
        <v>1.119493217917304E-5</v>
      </c>
      <c r="S50" s="305">
        <f t="shared" si="18"/>
        <v>1.119493217917304E-2</v>
      </c>
      <c r="T50" s="305">
        <f t="shared" si="19"/>
        <v>1.119493217917304E-2</v>
      </c>
      <c r="U50" s="305">
        <f t="shared" si="20"/>
        <v>1.119493217917304E-2</v>
      </c>
      <c r="V50" s="302">
        <f t="shared" si="21"/>
        <v>0</v>
      </c>
      <c r="W50" s="175">
        <v>1.119493217917304E-2</v>
      </c>
    </row>
    <row r="51" spans="1:23">
      <c r="A51" s="284">
        <v>49</v>
      </c>
      <c r="B51" s="270">
        <f t="shared" si="11"/>
        <v>0</v>
      </c>
      <c r="C51" s="327">
        <f t="shared" si="12"/>
        <v>0</v>
      </c>
      <c r="D51" s="293">
        <f t="shared" si="13"/>
        <v>5</v>
      </c>
      <c r="E51" s="290">
        <f t="shared" si="14"/>
        <v>0</v>
      </c>
      <c r="F51" s="290">
        <f t="shared" si="15"/>
        <v>0</v>
      </c>
      <c r="G51" s="219"/>
      <c r="H51" s="282" t="str">
        <f>IF($G51="","",VLOOKUP(Setup!$B$13&amp;"-"&amp;$G51,Rankings!$A:$E,2,FALSE))</f>
        <v/>
      </c>
      <c r="I51" s="282" t="str">
        <f>IF($G51="","",VLOOKUP(Setup!$B$13&amp;"-"&amp;$G51,Rankings!$A:$E,3,FALSE))</f>
        <v/>
      </c>
      <c r="J51" s="297">
        <f>IF(COUNTIF(Rankings!$A:$A,Setup!$B$13&amp;"-"&amp;$G51)&gt;0,VLOOKUP(Setup!$B$13&amp;"-"&amp;$G51,Rankings!$A:$E,5,FALSE),0)</f>
        <v>0</v>
      </c>
      <c r="K51" s="297">
        <f>IF(COUNTIF(Rankings!$A:$A,Setup!$B$13&amp;"-"&amp;$G51)&gt;0,VLOOKUP(Setup!$B$13&amp;"-"&amp;$G51,Rankings!$A:$E,4,FALSE),0)</f>
        <v>0</v>
      </c>
      <c r="L51" s="219"/>
      <c r="M51" s="282" t="str">
        <f>IF($L51="","",VLOOKUP(Setup!$B$13&amp;"-"&amp;$L51,Rankings!$A:$E,2,FALSE))</f>
        <v/>
      </c>
      <c r="N51" s="282" t="str">
        <f>IF($L51="","",VLOOKUP(Setup!$B$13&amp;"-"&amp;$L51,Rankings!$A:$E,3,FALSE))</f>
        <v/>
      </c>
      <c r="O51" s="297">
        <f>IF(COUNTIF(Rankings!$A:$A,Setup!$B$13&amp;"-"&amp;$L51)&gt;0,VLOOKUP(Setup!$B$13&amp;"-"&amp;$L51,Rankings!$A:$E,5,FALSE),0)</f>
        <v>0</v>
      </c>
      <c r="P51" s="297">
        <f>IF(COUNTIF(Rankings!$A:$A,Setup!$B$13&amp;"-"&amp;$L51)&gt;0,VLOOKUP(Setup!$B$13&amp;"-"&amp;$L51,Rankings!$A:$E,4,FALSE),0)</f>
        <v>0</v>
      </c>
      <c r="Q51" s="305">
        <f t="shared" si="16"/>
        <v>1.0408381747623506E-2</v>
      </c>
      <c r="R51" s="305">
        <f t="shared" si="17"/>
        <v>1.0408381747623505E-5</v>
      </c>
      <c r="S51" s="305">
        <f t="shared" si="18"/>
        <v>1.0408381747623506E-2</v>
      </c>
      <c r="T51" s="305">
        <f t="shared" si="19"/>
        <v>1.0408381747623506E-2</v>
      </c>
      <c r="U51" s="305">
        <f t="shared" si="20"/>
        <v>1.0408381747623506E-2</v>
      </c>
      <c r="V51" s="302">
        <f t="shared" si="21"/>
        <v>0</v>
      </c>
      <c r="W51" s="175">
        <v>1.0408381747623506E-2</v>
      </c>
    </row>
    <row r="52" spans="1:23">
      <c r="A52" s="284">
        <v>50</v>
      </c>
      <c r="B52" s="270">
        <f t="shared" si="11"/>
        <v>0</v>
      </c>
      <c r="C52" s="327">
        <f t="shared" si="12"/>
        <v>0</v>
      </c>
      <c r="D52" s="293">
        <f t="shared" si="13"/>
        <v>5</v>
      </c>
      <c r="E52" s="290">
        <f t="shared" si="14"/>
        <v>0</v>
      </c>
      <c r="F52" s="290">
        <f t="shared" si="15"/>
        <v>0</v>
      </c>
      <c r="G52" s="219"/>
      <c r="H52" s="282" t="str">
        <f>IF($G52="","",VLOOKUP(Setup!$B$13&amp;"-"&amp;$G52,Rankings!$A:$E,2,FALSE))</f>
        <v/>
      </c>
      <c r="I52" s="282" t="str">
        <f>IF($G52="","",VLOOKUP(Setup!$B$13&amp;"-"&amp;$G52,Rankings!$A:$E,3,FALSE))</f>
        <v/>
      </c>
      <c r="J52" s="297">
        <f>IF(COUNTIF(Rankings!$A:$A,Setup!$B$13&amp;"-"&amp;$G52)&gt;0,VLOOKUP(Setup!$B$13&amp;"-"&amp;$G52,Rankings!$A:$E,5,FALSE),0)</f>
        <v>0</v>
      </c>
      <c r="K52" s="297">
        <f>IF(COUNTIF(Rankings!$A:$A,Setup!$B$13&amp;"-"&amp;$G52)&gt;0,VLOOKUP(Setup!$B$13&amp;"-"&amp;$G52,Rankings!$A:$E,4,FALSE),0)</f>
        <v>0</v>
      </c>
      <c r="L52" s="219"/>
      <c r="M52" s="282" t="str">
        <f>IF($L52="","",VLOOKUP(Setup!$B$13&amp;"-"&amp;$L52,Rankings!$A:$E,2,FALSE))</f>
        <v/>
      </c>
      <c r="N52" s="282" t="str">
        <f>IF($L52="","",VLOOKUP(Setup!$B$13&amp;"-"&amp;$L52,Rankings!$A:$E,3,FALSE))</f>
        <v/>
      </c>
      <c r="O52" s="297">
        <f>IF(COUNTIF(Rankings!$A:$A,Setup!$B$13&amp;"-"&amp;$L52)&gt;0,VLOOKUP(Setup!$B$13&amp;"-"&amp;$L52,Rankings!$A:$E,5,FALSE),0)</f>
        <v>0</v>
      </c>
      <c r="P52" s="297">
        <f>IF(COUNTIF(Rankings!$A:$A,Setup!$B$13&amp;"-"&amp;$L52)&gt;0,VLOOKUP(Setup!$B$13&amp;"-"&amp;$L52,Rankings!$A:$E,4,FALSE),0)</f>
        <v>0</v>
      </c>
      <c r="Q52" s="305">
        <f t="shared" si="16"/>
        <v>1.0087921324878013E-2</v>
      </c>
      <c r="R52" s="305">
        <f t="shared" si="17"/>
        <v>1.0087921324878013E-5</v>
      </c>
      <c r="S52" s="305">
        <f t="shared" si="18"/>
        <v>1.0087921324878013E-2</v>
      </c>
      <c r="T52" s="305">
        <f t="shared" si="19"/>
        <v>1.0087921324878013E-2</v>
      </c>
      <c r="U52" s="305">
        <f t="shared" si="20"/>
        <v>1.0087921324878013E-2</v>
      </c>
      <c r="V52" s="302">
        <f t="shared" si="21"/>
        <v>0</v>
      </c>
      <c r="W52" s="175">
        <v>1.0087921324878013E-2</v>
      </c>
    </row>
    <row r="53" spans="1:23">
      <c r="A53" s="284">
        <v>51</v>
      </c>
      <c r="B53" s="270">
        <f t="shared" si="11"/>
        <v>0</v>
      </c>
      <c r="C53" s="327">
        <f t="shared" si="12"/>
        <v>0</v>
      </c>
      <c r="D53" s="293">
        <f t="shared" si="13"/>
        <v>5</v>
      </c>
      <c r="E53" s="290">
        <f t="shared" si="14"/>
        <v>0</v>
      </c>
      <c r="F53" s="290">
        <f t="shared" si="15"/>
        <v>0</v>
      </c>
      <c r="G53" s="219"/>
      <c r="H53" s="282" t="str">
        <f>IF($G53="","",VLOOKUP(Setup!$B$13&amp;"-"&amp;$G53,Rankings!$A:$E,2,FALSE))</f>
        <v/>
      </c>
      <c r="I53" s="282" t="str">
        <f>IF($G53="","",VLOOKUP(Setup!$B$13&amp;"-"&amp;$G53,Rankings!$A:$E,3,FALSE))</f>
        <v/>
      </c>
      <c r="J53" s="297">
        <f>IF(COUNTIF(Rankings!$A:$A,Setup!$B$13&amp;"-"&amp;$G53)&gt;0,VLOOKUP(Setup!$B$13&amp;"-"&amp;$G53,Rankings!$A:$E,5,FALSE),0)</f>
        <v>0</v>
      </c>
      <c r="K53" s="297">
        <f>IF(COUNTIF(Rankings!$A:$A,Setup!$B$13&amp;"-"&amp;$G53)&gt;0,VLOOKUP(Setup!$B$13&amp;"-"&amp;$G53,Rankings!$A:$E,4,FALSE),0)</f>
        <v>0</v>
      </c>
      <c r="L53" s="219"/>
      <c r="M53" s="282" t="str">
        <f>IF($L53="","",VLOOKUP(Setup!$B$13&amp;"-"&amp;$L53,Rankings!$A:$E,2,FALSE))</f>
        <v/>
      </c>
      <c r="N53" s="282" t="str">
        <f>IF($L53="","",VLOOKUP(Setup!$B$13&amp;"-"&amp;$L53,Rankings!$A:$E,3,FALSE))</f>
        <v/>
      </c>
      <c r="O53" s="297">
        <f>IF(COUNTIF(Rankings!$A:$A,Setup!$B$13&amp;"-"&amp;$L53)&gt;0,VLOOKUP(Setup!$B$13&amp;"-"&amp;$L53,Rankings!$A:$E,5,FALSE),0)</f>
        <v>0</v>
      </c>
      <c r="P53" s="297">
        <f>IF(COUNTIF(Rankings!$A:$A,Setup!$B$13&amp;"-"&amp;$L53)&gt;0,VLOOKUP(Setup!$B$13&amp;"-"&amp;$L53,Rankings!$A:$E,4,FALSE),0)</f>
        <v>0</v>
      </c>
      <c r="Q53" s="305">
        <f t="shared" si="16"/>
        <v>8.6528747704866966E-3</v>
      </c>
      <c r="R53" s="305">
        <f t="shared" si="17"/>
        <v>8.652874770486697E-6</v>
      </c>
      <c r="S53" s="305">
        <f t="shared" si="18"/>
        <v>8.6528747704866966E-3</v>
      </c>
      <c r="T53" s="305">
        <f t="shared" si="19"/>
        <v>8.6528747704866966E-3</v>
      </c>
      <c r="U53" s="305">
        <f t="shared" si="20"/>
        <v>8.6528747704866966E-3</v>
      </c>
      <c r="V53" s="302">
        <f t="shared" si="21"/>
        <v>0</v>
      </c>
      <c r="W53" s="175">
        <v>8.6528747704866966E-3</v>
      </c>
    </row>
    <row r="54" spans="1:23">
      <c r="A54" s="284">
        <v>52</v>
      </c>
      <c r="B54" s="270">
        <f t="shared" si="11"/>
        <v>0</v>
      </c>
      <c r="C54" s="327">
        <f t="shared" si="12"/>
        <v>0</v>
      </c>
      <c r="D54" s="293">
        <f t="shared" si="13"/>
        <v>5</v>
      </c>
      <c r="E54" s="290">
        <f t="shared" si="14"/>
        <v>0</v>
      </c>
      <c r="F54" s="290">
        <f t="shared" si="15"/>
        <v>0</v>
      </c>
      <c r="G54" s="219"/>
      <c r="H54" s="282" t="str">
        <f>IF($G54="","",VLOOKUP(Setup!$B$13&amp;"-"&amp;$G54,Rankings!$A:$E,2,FALSE))</f>
        <v/>
      </c>
      <c r="I54" s="282" t="str">
        <f>IF($G54="","",VLOOKUP(Setup!$B$13&amp;"-"&amp;$G54,Rankings!$A:$E,3,FALSE))</f>
        <v/>
      </c>
      <c r="J54" s="297">
        <f>IF(COUNTIF(Rankings!$A:$A,Setup!$B$13&amp;"-"&amp;$G54)&gt;0,VLOOKUP(Setup!$B$13&amp;"-"&amp;$G54,Rankings!$A:$E,5,FALSE),0)</f>
        <v>0</v>
      </c>
      <c r="K54" s="297">
        <f>IF(COUNTIF(Rankings!$A:$A,Setup!$B$13&amp;"-"&amp;$G54)&gt;0,VLOOKUP(Setup!$B$13&amp;"-"&amp;$G54,Rankings!$A:$E,4,FALSE),0)</f>
        <v>0</v>
      </c>
      <c r="L54" s="219"/>
      <c r="M54" s="282" t="str">
        <f>IF($L54="","",VLOOKUP(Setup!$B$13&amp;"-"&amp;$L54,Rankings!$A:$E,2,FALSE))</f>
        <v/>
      </c>
      <c r="N54" s="282" t="str">
        <f>IF($L54="","",VLOOKUP(Setup!$B$13&amp;"-"&amp;$L54,Rankings!$A:$E,3,FALSE))</f>
        <v/>
      </c>
      <c r="O54" s="297">
        <f>IF(COUNTIF(Rankings!$A:$A,Setup!$B$13&amp;"-"&amp;$L54)&gt;0,VLOOKUP(Setup!$B$13&amp;"-"&amp;$L54,Rankings!$A:$E,5,FALSE),0)</f>
        <v>0</v>
      </c>
      <c r="P54" s="297">
        <f>IF(COUNTIF(Rankings!$A:$A,Setup!$B$13&amp;"-"&amp;$L54)&gt;0,VLOOKUP(Setup!$B$13&amp;"-"&amp;$L54,Rankings!$A:$E,4,FALSE),0)</f>
        <v>0</v>
      </c>
      <c r="Q54" s="305">
        <f t="shared" si="16"/>
        <v>7.5431162882493704E-3</v>
      </c>
      <c r="R54" s="305">
        <f t="shared" si="17"/>
        <v>7.5431162882493704E-6</v>
      </c>
      <c r="S54" s="305">
        <f t="shared" si="18"/>
        <v>7.5431162882493704E-3</v>
      </c>
      <c r="T54" s="305">
        <f t="shared" si="19"/>
        <v>7.5431162882493704E-3</v>
      </c>
      <c r="U54" s="305">
        <f t="shared" si="20"/>
        <v>7.5431162882493704E-3</v>
      </c>
      <c r="V54" s="302">
        <f t="shared" si="21"/>
        <v>0</v>
      </c>
      <c r="W54" s="175">
        <v>7.5431162882493704E-3</v>
      </c>
    </row>
    <row r="55" spans="1:23">
      <c r="A55" s="284">
        <v>53</v>
      </c>
      <c r="B55" s="270">
        <f t="shared" si="11"/>
        <v>0</v>
      </c>
      <c r="C55" s="327">
        <f t="shared" si="12"/>
        <v>0</v>
      </c>
      <c r="D55" s="293">
        <f t="shared" si="13"/>
        <v>5</v>
      </c>
      <c r="E55" s="290">
        <f t="shared" si="14"/>
        <v>0</v>
      </c>
      <c r="F55" s="290">
        <f t="shared" si="15"/>
        <v>0</v>
      </c>
      <c r="G55" s="219"/>
      <c r="H55" s="282" t="str">
        <f>IF($G55="","",VLOOKUP(Setup!$B$13&amp;"-"&amp;$G55,Rankings!$A:$E,2,FALSE))</f>
        <v/>
      </c>
      <c r="I55" s="282" t="str">
        <f>IF($G55="","",VLOOKUP(Setup!$B$13&amp;"-"&amp;$G55,Rankings!$A:$E,3,FALSE))</f>
        <v/>
      </c>
      <c r="J55" s="297">
        <f>IF(COUNTIF(Rankings!$A:$A,Setup!$B$13&amp;"-"&amp;$G55)&gt;0,VLOOKUP(Setup!$B$13&amp;"-"&amp;$G55,Rankings!$A:$E,5,FALSE),0)</f>
        <v>0</v>
      </c>
      <c r="K55" s="297">
        <f>IF(COUNTIF(Rankings!$A:$A,Setup!$B$13&amp;"-"&amp;$G55)&gt;0,VLOOKUP(Setup!$B$13&amp;"-"&amp;$G55,Rankings!$A:$E,4,FALSE),0)</f>
        <v>0</v>
      </c>
      <c r="L55" s="219"/>
      <c r="M55" s="282" t="str">
        <f>IF($L55="","",VLOOKUP(Setup!$B$13&amp;"-"&amp;$L55,Rankings!$A:$E,2,FALSE))</f>
        <v/>
      </c>
      <c r="N55" s="282" t="str">
        <f>IF($L55="","",VLOOKUP(Setup!$B$13&amp;"-"&amp;$L55,Rankings!$A:$E,3,FALSE))</f>
        <v/>
      </c>
      <c r="O55" s="297">
        <f>IF(COUNTIF(Rankings!$A:$A,Setup!$B$13&amp;"-"&amp;$L55)&gt;0,VLOOKUP(Setup!$B$13&amp;"-"&amp;$L55,Rankings!$A:$E,5,FALSE),0)</f>
        <v>0</v>
      </c>
      <c r="P55" s="297">
        <f>IF(COUNTIF(Rankings!$A:$A,Setup!$B$13&amp;"-"&amp;$L55)&gt;0,VLOOKUP(Setup!$B$13&amp;"-"&amp;$L55,Rankings!$A:$E,4,FALSE),0)</f>
        <v>0</v>
      </c>
      <c r="Q55" s="305">
        <f t="shared" si="16"/>
        <v>7.2700591341020989E-3</v>
      </c>
      <c r="R55" s="305">
        <f t="shared" si="17"/>
        <v>7.2700591341020991E-6</v>
      </c>
      <c r="S55" s="305">
        <f t="shared" si="18"/>
        <v>7.2700591341020989E-3</v>
      </c>
      <c r="T55" s="305">
        <f t="shared" si="19"/>
        <v>7.2700591341020989E-3</v>
      </c>
      <c r="U55" s="305">
        <f t="shared" si="20"/>
        <v>7.2700591341020989E-3</v>
      </c>
      <c r="V55" s="302">
        <f t="shared" si="21"/>
        <v>0</v>
      </c>
      <c r="W55" s="175">
        <v>7.2700591341020989E-3</v>
      </c>
    </row>
    <row r="56" spans="1:23">
      <c r="A56" s="284">
        <v>54</v>
      </c>
      <c r="B56" s="270">
        <f t="shared" si="11"/>
        <v>0</v>
      </c>
      <c r="C56" s="327">
        <f t="shared" si="12"/>
        <v>0</v>
      </c>
      <c r="D56" s="293">
        <f t="shared" si="13"/>
        <v>5</v>
      </c>
      <c r="E56" s="290">
        <f t="shared" si="14"/>
        <v>0</v>
      </c>
      <c r="F56" s="290">
        <f t="shared" si="15"/>
        <v>0</v>
      </c>
      <c r="G56" s="218"/>
      <c r="H56" s="282" t="str">
        <f>IF($G56="","",VLOOKUP(Setup!$B$13&amp;"-"&amp;$G56,Rankings!$A:$E,2,FALSE))</f>
        <v/>
      </c>
      <c r="I56" s="282" t="str">
        <f>IF($G56="","",VLOOKUP(Setup!$B$13&amp;"-"&amp;$G56,Rankings!$A:$E,3,FALSE))</f>
        <v/>
      </c>
      <c r="J56" s="297">
        <f>IF(COUNTIF(Rankings!$A:$A,Setup!$B$13&amp;"-"&amp;$G56)&gt;0,VLOOKUP(Setup!$B$13&amp;"-"&amp;$G56,Rankings!$A:$E,5,FALSE),0)</f>
        <v>0</v>
      </c>
      <c r="K56" s="297">
        <f>IF(COUNTIF(Rankings!$A:$A,Setup!$B$13&amp;"-"&amp;$G56)&gt;0,VLOOKUP(Setup!$B$13&amp;"-"&amp;$G56,Rankings!$A:$E,4,FALSE),0)</f>
        <v>0</v>
      </c>
      <c r="L56" s="218"/>
      <c r="M56" s="282" t="str">
        <f>IF($L56="","",VLOOKUP(Setup!$B$13&amp;"-"&amp;$L56,Rankings!$A:$E,2,FALSE))</f>
        <v/>
      </c>
      <c r="N56" s="282" t="str">
        <f>IF($L56="","",VLOOKUP(Setup!$B$13&amp;"-"&amp;$L56,Rankings!$A:$E,3,FALSE))</f>
        <v/>
      </c>
      <c r="O56" s="297">
        <f>IF(COUNTIF(Rankings!$A:$A,Setup!$B$13&amp;"-"&amp;$L56)&gt;0,VLOOKUP(Setup!$B$13&amp;"-"&amp;$L56,Rankings!$A:$E,5,FALSE),0)</f>
        <v>0</v>
      </c>
      <c r="P56" s="297">
        <f>IF(COUNTIF(Rankings!$A:$A,Setup!$B$13&amp;"-"&amp;$L56)&gt;0,VLOOKUP(Setup!$B$13&amp;"-"&amp;$L56,Rankings!$A:$E,4,FALSE),0)</f>
        <v>0</v>
      </c>
      <c r="Q56" s="305">
        <f t="shared" si="16"/>
        <v>6.824925733847873E-3</v>
      </c>
      <c r="R56" s="305">
        <f t="shared" si="17"/>
        <v>6.8249257338478729E-6</v>
      </c>
      <c r="S56" s="305">
        <f t="shared" si="18"/>
        <v>6.824925733847873E-3</v>
      </c>
      <c r="T56" s="305">
        <f t="shared" si="19"/>
        <v>6.824925733847873E-3</v>
      </c>
      <c r="U56" s="305">
        <f t="shared" si="20"/>
        <v>6.824925733847873E-3</v>
      </c>
      <c r="V56" s="302">
        <f t="shared" si="21"/>
        <v>0</v>
      </c>
      <c r="W56" s="175">
        <v>6.824925733847873E-3</v>
      </c>
    </row>
    <row r="57" spans="1:23">
      <c r="A57" s="284">
        <v>55</v>
      </c>
      <c r="B57" s="270">
        <f t="shared" si="11"/>
        <v>0</v>
      </c>
      <c r="C57" s="327">
        <f t="shared" si="12"/>
        <v>0</v>
      </c>
      <c r="D57" s="293">
        <f t="shared" si="13"/>
        <v>5</v>
      </c>
      <c r="E57" s="290">
        <f t="shared" si="14"/>
        <v>0</v>
      </c>
      <c r="F57" s="290">
        <f t="shared" si="15"/>
        <v>0</v>
      </c>
      <c r="G57" s="219"/>
      <c r="H57" s="282" t="str">
        <f>IF($G57="","",VLOOKUP(Setup!$B$13&amp;"-"&amp;$G57,Rankings!$A:$E,2,FALSE))</f>
        <v/>
      </c>
      <c r="I57" s="282" t="str">
        <f>IF($G57="","",VLOOKUP(Setup!$B$13&amp;"-"&amp;$G57,Rankings!$A:$E,3,FALSE))</f>
        <v/>
      </c>
      <c r="J57" s="297">
        <f>IF(COUNTIF(Rankings!$A:$A,Setup!$B$13&amp;"-"&amp;$G57)&gt;0,VLOOKUP(Setup!$B$13&amp;"-"&amp;$G57,Rankings!$A:$E,5,FALSE),0)</f>
        <v>0</v>
      </c>
      <c r="K57" s="297">
        <f>IF(COUNTIF(Rankings!$A:$A,Setup!$B$13&amp;"-"&amp;$G57)&gt;0,VLOOKUP(Setup!$B$13&amp;"-"&amp;$G57,Rankings!$A:$E,4,FALSE),0)</f>
        <v>0</v>
      </c>
      <c r="L57" s="219"/>
      <c r="M57" s="282" t="str">
        <f>IF($L57="","",VLOOKUP(Setup!$B$13&amp;"-"&amp;$L57,Rankings!$A:$E,2,FALSE))</f>
        <v/>
      </c>
      <c r="N57" s="282" t="str">
        <f>IF($L57="","",VLOOKUP(Setup!$B$13&amp;"-"&amp;$L57,Rankings!$A:$E,3,FALSE))</f>
        <v/>
      </c>
      <c r="O57" s="297">
        <f>IF(COUNTIF(Rankings!$A:$A,Setup!$B$13&amp;"-"&amp;$L57)&gt;0,VLOOKUP(Setup!$B$13&amp;"-"&amp;$L57,Rankings!$A:$E,5,FALSE),0)</f>
        <v>0</v>
      </c>
      <c r="P57" s="297">
        <f>IF(COUNTIF(Rankings!$A:$A,Setup!$B$13&amp;"-"&amp;$L57)&gt;0,VLOOKUP(Setup!$B$13&amp;"-"&amp;$L57,Rankings!$A:$E,4,FALSE),0)</f>
        <v>0</v>
      </c>
      <c r="Q57" s="305">
        <f t="shared" si="16"/>
        <v>6.7619004095851309E-3</v>
      </c>
      <c r="R57" s="305">
        <f t="shared" si="17"/>
        <v>6.7619004095851309E-6</v>
      </c>
      <c r="S57" s="305">
        <f t="shared" si="18"/>
        <v>6.7619004095851309E-3</v>
      </c>
      <c r="T57" s="305">
        <f t="shared" si="19"/>
        <v>6.7619004095851309E-3</v>
      </c>
      <c r="U57" s="305">
        <f t="shared" si="20"/>
        <v>6.7619004095851309E-3</v>
      </c>
      <c r="V57" s="302">
        <f t="shared" si="21"/>
        <v>0</v>
      </c>
      <c r="W57" s="175">
        <v>6.7619004095851309E-3</v>
      </c>
    </row>
    <row r="58" spans="1:23">
      <c r="A58" s="284">
        <v>56</v>
      </c>
      <c r="B58" s="270">
        <f t="shared" si="11"/>
        <v>0</v>
      </c>
      <c r="C58" s="327">
        <f t="shared" si="12"/>
        <v>0</v>
      </c>
      <c r="D58" s="293">
        <f t="shared" si="13"/>
        <v>5</v>
      </c>
      <c r="E58" s="290">
        <f t="shared" si="14"/>
        <v>0</v>
      </c>
      <c r="F58" s="290">
        <f t="shared" si="15"/>
        <v>0</v>
      </c>
      <c r="G58" s="219"/>
      <c r="H58" s="282" t="str">
        <f>IF($G58="","",VLOOKUP(Setup!$B$13&amp;"-"&amp;$G58,Rankings!$A:$E,2,FALSE))</f>
        <v/>
      </c>
      <c r="I58" s="282" t="str">
        <f>IF($G58="","",VLOOKUP(Setup!$B$13&amp;"-"&amp;$G58,Rankings!$A:$E,3,FALSE))</f>
        <v/>
      </c>
      <c r="J58" s="297">
        <f>IF(COUNTIF(Rankings!$A:$A,Setup!$B$13&amp;"-"&amp;$G58)&gt;0,VLOOKUP(Setup!$B$13&amp;"-"&amp;$G58,Rankings!$A:$E,5,FALSE),0)</f>
        <v>0</v>
      </c>
      <c r="K58" s="297">
        <f>IF(COUNTIF(Rankings!$A:$A,Setup!$B$13&amp;"-"&amp;$G58)&gt;0,VLOOKUP(Setup!$B$13&amp;"-"&amp;$G58,Rankings!$A:$E,4,FALSE),0)</f>
        <v>0</v>
      </c>
      <c r="L58" s="219"/>
      <c r="M58" s="282" t="str">
        <f>IF($L58="","",VLOOKUP(Setup!$B$13&amp;"-"&amp;$L58,Rankings!$A:$E,2,FALSE))</f>
        <v/>
      </c>
      <c r="N58" s="282" t="str">
        <f>IF($L58="","",VLOOKUP(Setup!$B$13&amp;"-"&amp;$L58,Rankings!$A:$E,3,FALSE))</f>
        <v/>
      </c>
      <c r="O58" s="297">
        <f>IF(COUNTIF(Rankings!$A:$A,Setup!$B$13&amp;"-"&amp;$L58)&gt;0,VLOOKUP(Setup!$B$13&amp;"-"&amp;$L58,Rankings!$A:$E,5,FALSE),0)</f>
        <v>0</v>
      </c>
      <c r="P58" s="297">
        <f>IF(COUNTIF(Rankings!$A:$A,Setup!$B$13&amp;"-"&amp;$L58)&gt;0,VLOOKUP(Setup!$B$13&amp;"-"&amp;$L58,Rankings!$A:$E,4,FALSE),0)</f>
        <v>0</v>
      </c>
      <c r="Q58" s="305">
        <f t="shared" si="16"/>
        <v>5.6686558944035736E-3</v>
      </c>
      <c r="R58" s="305">
        <f t="shared" si="17"/>
        <v>5.6686558944035739E-6</v>
      </c>
      <c r="S58" s="305">
        <f t="shared" si="18"/>
        <v>5.6686558944035736E-3</v>
      </c>
      <c r="T58" s="305">
        <f t="shared" si="19"/>
        <v>5.6686558944035736E-3</v>
      </c>
      <c r="U58" s="305">
        <f t="shared" si="20"/>
        <v>5.6686558944035736E-3</v>
      </c>
      <c r="V58" s="302">
        <f t="shared" si="21"/>
        <v>0</v>
      </c>
      <c r="W58" s="175">
        <v>5.6686558944035736E-3</v>
      </c>
    </row>
    <row r="59" spans="1:23">
      <c r="A59" s="284">
        <v>57</v>
      </c>
      <c r="B59" s="270">
        <f t="shared" si="11"/>
        <v>0</v>
      </c>
      <c r="C59" s="327">
        <f t="shared" si="12"/>
        <v>0</v>
      </c>
      <c r="D59" s="293">
        <f t="shared" si="13"/>
        <v>5</v>
      </c>
      <c r="E59" s="290">
        <f t="shared" si="14"/>
        <v>0</v>
      </c>
      <c r="F59" s="290">
        <f t="shared" si="15"/>
        <v>0</v>
      </c>
      <c r="G59" s="219"/>
      <c r="H59" s="282" t="str">
        <f>IF($G59="","",VLOOKUP(Setup!$B$13&amp;"-"&amp;$G59,Rankings!$A:$E,2,FALSE))</f>
        <v/>
      </c>
      <c r="I59" s="282" t="str">
        <f>IF($G59="","",VLOOKUP(Setup!$B$13&amp;"-"&amp;$G59,Rankings!$A:$E,3,FALSE))</f>
        <v/>
      </c>
      <c r="J59" s="297">
        <f>IF(COUNTIF(Rankings!$A:$A,Setup!$B$13&amp;"-"&amp;$G59)&gt;0,VLOOKUP(Setup!$B$13&amp;"-"&amp;$G59,Rankings!$A:$E,5,FALSE),0)</f>
        <v>0</v>
      </c>
      <c r="K59" s="297">
        <f>IF(COUNTIF(Rankings!$A:$A,Setup!$B$13&amp;"-"&amp;$G59)&gt;0,VLOOKUP(Setup!$B$13&amp;"-"&amp;$G59,Rankings!$A:$E,4,FALSE),0)</f>
        <v>0</v>
      </c>
      <c r="L59" s="219"/>
      <c r="M59" s="282" t="str">
        <f>IF($L59="","",VLOOKUP(Setup!$B$13&amp;"-"&amp;$L59,Rankings!$A:$E,2,FALSE))</f>
        <v/>
      </c>
      <c r="N59" s="282" t="str">
        <f>IF($L59="","",VLOOKUP(Setup!$B$13&amp;"-"&amp;$L59,Rankings!$A:$E,3,FALSE))</f>
        <v/>
      </c>
      <c r="O59" s="297">
        <f>IF(COUNTIF(Rankings!$A:$A,Setup!$B$13&amp;"-"&amp;$L59)&gt;0,VLOOKUP(Setup!$B$13&amp;"-"&amp;$L59,Rankings!$A:$E,5,FALSE),0)</f>
        <v>0</v>
      </c>
      <c r="P59" s="297">
        <f>IF(COUNTIF(Rankings!$A:$A,Setup!$B$13&amp;"-"&amp;$L59)&gt;0,VLOOKUP(Setup!$B$13&amp;"-"&amp;$L59,Rankings!$A:$E,4,FALSE),0)</f>
        <v>0</v>
      </c>
      <c r="Q59" s="305">
        <f t="shared" si="16"/>
        <v>5.6376164784350613E-3</v>
      </c>
      <c r="R59" s="305">
        <f t="shared" si="17"/>
        <v>5.6376164784350614E-6</v>
      </c>
      <c r="S59" s="305">
        <f t="shared" si="18"/>
        <v>5.6376164784350613E-3</v>
      </c>
      <c r="T59" s="305">
        <f t="shared" si="19"/>
        <v>5.6376164784350613E-3</v>
      </c>
      <c r="U59" s="305">
        <f t="shared" si="20"/>
        <v>5.6376164784350613E-3</v>
      </c>
      <c r="V59" s="302">
        <f t="shared" si="21"/>
        <v>0</v>
      </c>
      <c r="W59" s="175">
        <v>5.6376164784350613E-3</v>
      </c>
    </row>
    <row r="60" spans="1:23">
      <c r="A60" s="284">
        <v>58</v>
      </c>
      <c r="B60" s="270">
        <f t="shared" si="11"/>
        <v>0</v>
      </c>
      <c r="C60" s="327">
        <f t="shared" si="12"/>
        <v>0</v>
      </c>
      <c r="D60" s="293">
        <f t="shared" si="13"/>
        <v>5</v>
      </c>
      <c r="E60" s="290">
        <f t="shared" si="14"/>
        <v>0</v>
      </c>
      <c r="F60" s="290">
        <f t="shared" si="15"/>
        <v>0</v>
      </c>
      <c r="G60" s="219"/>
      <c r="H60" s="282" t="str">
        <f>IF($G60="","",VLOOKUP(Setup!$B$13&amp;"-"&amp;$G60,Rankings!$A:$E,2,FALSE))</f>
        <v/>
      </c>
      <c r="I60" s="282" t="str">
        <f>IF($G60="","",VLOOKUP(Setup!$B$13&amp;"-"&amp;$G60,Rankings!$A:$E,3,FALSE))</f>
        <v/>
      </c>
      <c r="J60" s="297">
        <f>IF(COUNTIF(Rankings!$A:$A,Setup!$B$13&amp;"-"&amp;$G60)&gt;0,VLOOKUP(Setup!$B$13&amp;"-"&amp;$G60,Rankings!$A:$E,5,FALSE),0)</f>
        <v>0</v>
      </c>
      <c r="K60" s="297">
        <f>IF(COUNTIF(Rankings!$A:$A,Setup!$B$13&amp;"-"&amp;$G60)&gt;0,VLOOKUP(Setup!$B$13&amp;"-"&amp;$G60,Rankings!$A:$E,4,FALSE),0)</f>
        <v>0</v>
      </c>
      <c r="L60" s="219"/>
      <c r="M60" s="282" t="str">
        <f>IF($L60="","",VLOOKUP(Setup!$B$13&amp;"-"&amp;$L60,Rankings!$A:$E,2,FALSE))</f>
        <v/>
      </c>
      <c r="N60" s="282" t="str">
        <f>IF($L60="","",VLOOKUP(Setup!$B$13&amp;"-"&amp;$L60,Rankings!$A:$E,3,FALSE))</f>
        <v/>
      </c>
      <c r="O60" s="297">
        <f>IF(COUNTIF(Rankings!$A:$A,Setup!$B$13&amp;"-"&amp;$L60)&gt;0,VLOOKUP(Setup!$B$13&amp;"-"&amp;$L60,Rankings!$A:$E,5,FALSE),0)</f>
        <v>0</v>
      </c>
      <c r="P60" s="297">
        <f>IF(COUNTIF(Rankings!$A:$A,Setup!$B$13&amp;"-"&amp;$L60)&gt;0,VLOOKUP(Setup!$B$13&amp;"-"&amp;$L60,Rankings!$A:$E,4,FALSE),0)</f>
        <v>0</v>
      </c>
      <c r="Q60" s="305">
        <f t="shared" si="16"/>
        <v>5.02195379073383E-3</v>
      </c>
      <c r="R60" s="305">
        <f t="shared" si="17"/>
        <v>5.0219537907338302E-6</v>
      </c>
      <c r="S60" s="305">
        <f t="shared" si="18"/>
        <v>5.02195379073383E-3</v>
      </c>
      <c r="T60" s="305">
        <f t="shared" si="19"/>
        <v>5.02195379073383E-3</v>
      </c>
      <c r="U60" s="305">
        <f t="shared" si="20"/>
        <v>5.02195379073383E-3</v>
      </c>
      <c r="V60" s="302">
        <f t="shared" si="21"/>
        <v>0</v>
      </c>
      <c r="W60" s="175">
        <v>5.02195379073383E-3</v>
      </c>
    </row>
    <row r="61" spans="1:23">
      <c r="A61" s="284">
        <v>59</v>
      </c>
      <c r="B61" s="270">
        <f t="shared" si="11"/>
        <v>0</v>
      </c>
      <c r="C61" s="327">
        <f t="shared" si="12"/>
        <v>0</v>
      </c>
      <c r="D61" s="293">
        <f t="shared" si="13"/>
        <v>5</v>
      </c>
      <c r="E61" s="290">
        <f t="shared" si="14"/>
        <v>0</v>
      </c>
      <c r="F61" s="290">
        <f t="shared" si="15"/>
        <v>0</v>
      </c>
      <c r="G61" s="219"/>
      <c r="H61" s="282" t="str">
        <f>IF($G61="","",VLOOKUP(Setup!$B$13&amp;"-"&amp;$G61,Rankings!$A:$E,2,FALSE))</f>
        <v/>
      </c>
      <c r="I61" s="282" t="str">
        <f>IF($G61="","",VLOOKUP(Setup!$B$13&amp;"-"&amp;$G61,Rankings!$A:$E,3,FALSE))</f>
        <v/>
      </c>
      <c r="J61" s="297">
        <f>IF(COUNTIF(Rankings!$A:$A,Setup!$B$13&amp;"-"&amp;$G61)&gt;0,VLOOKUP(Setup!$B$13&amp;"-"&amp;$G61,Rankings!$A:$E,5,FALSE),0)</f>
        <v>0</v>
      </c>
      <c r="K61" s="297">
        <f>IF(COUNTIF(Rankings!$A:$A,Setup!$B$13&amp;"-"&amp;$G61)&gt;0,VLOOKUP(Setup!$B$13&amp;"-"&amp;$G61,Rankings!$A:$E,4,FALSE),0)</f>
        <v>0</v>
      </c>
      <c r="L61" s="219"/>
      <c r="M61" s="282" t="str">
        <f>IF($L61="","",VLOOKUP(Setup!$B$13&amp;"-"&amp;$L61,Rankings!$A:$E,2,FALSE))</f>
        <v/>
      </c>
      <c r="N61" s="282" t="str">
        <f>IF($L61="","",VLOOKUP(Setup!$B$13&amp;"-"&amp;$L61,Rankings!$A:$E,3,FALSE))</f>
        <v/>
      </c>
      <c r="O61" s="297">
        <f>IF(COUNTIF(Rankings!$A:$A,Setup!$B$13&amp;"-"&amp;$L61)&gt;0,VLOOKUP(Setup!$B$13&amp;"-"&amp;$L61,Rankings!$A:$E,5,FALSE),0)</f>
        <v>0</v>
      </c>
      <c r="P61" s="297">
        <f>IF(COUNTIF(Rankings!$A:$A,Setup!$B$13&amp;"-"&amp;$L61)&gt;0,VLOOKUP(Setup!$B$13&amp;"-"&amp;$L61,Rankings!$A:$E,4,FALSE),0)</f>
        <v>0</v>
      </c>
      <c r="Q61" s="305">
        <f t="shared" si="16"/>
        <v>4.0481121621331684E-3</v>
      </c>
      <c r="R61" s="305">
        <f t="shared" si="17"/>
        <v>4.0481121621331681E-6</v>
      </c>
      <c r="S61" s="305">
        <f t="shared" si="18"/>
        <v>4.0481121621331684E-3</v>
      </c>
      <c r="T61" s="305">
        <f t="shared" si="19"/>
        <v>4.0481121621331684E-3</v>
      </c>
      <c r="U61" s="305">
        <f t="shared" si="20"/>
        <v>4.0481121621331684E-3</v>
      </c>
      <c r="V61" s="302">
        <f t="shared" si="21"/>
        <v>0</v>
      </c>
      <c r="W61" s="175">
        <v>4.0481121621331684E-3</v>
      </c>
    </row>
    <row r="62" spans="1:23">
      <c r="A62" s="284">
        <v>60</v>
      </c>
      <c r="B62" s="270">
        <f t="shared" si="11"/>
        <v>0</v>
      </c>
      <c r="C62" s="327">
        <f t="shared" si="12"/>
        <v>0</v>
      </c>
      <c r="D62" s="293">
        <f t="shared" si="13"/>
        <v>5</v>
      </c>
      <c r="E62" s="290">
        <f t="shared" si="14"/>
        <v>0</v>
      </c>
      <c r="F62" s="290">
        <f t="shared" si="15"/>
        <v>0</v>
      </c>
      <c r="G62" s="219"/>
      <c r="H62" s="282" t="str">
        <f>IF($G62="","",VLOOKUP(Setup!$B$13&amp;"-"&amp;$G62,Rankings!$A:$E,2,FALSE))</f>
        <v/>
      </c>
      <c r="I62" s="282" t="str">
        <f>IF($G62="","",VLOOKUP(Setup!$B$13&amp;"-"&amp;$G62,Rankings!$A:$E,3,FALSE))</f>
        <v/>
      </c>
      <c r="J62" s="297">
        <f>IF(COUNTIF(Rankings!$A:$A,Setup!$B$13&amp;"-"&amp;$G62)&gt;0,VLOOKUP(Setup!$B$13&amp;"-"&amp;$G62,Rankings!$A:$E,5,FALSE),0)</f>
        <v>0</v>
      </c>
      <c r="K62" s="297">
        <f>IF(COUNTIF(Rankings!$A:$A,Setup!$B$13&amp;"-"&amp;$G62)&gt;0,VLOOKUP(Setup!$B$13&amp;"-"&amp;$G62,Rankings!$A:$E,4,FALSE),0)</f>
        <v>0</v>
      </c>
      <c r="L62" s="219"/>
      <c r="M62" s="282" t="str">
        <f>IF($L62="","",VLOOKUP(Setup!$B$13&amp;"-"&amp;$L62,Rankings!$A:$E,2,FALSE))</f>
        <v/>
      </c>
      <c r="N62" s="282" t="str">
        <f>IF($L62="","",VLOOKUP(Setup!$B$13&amp;"-"&amp;$L62,Rankings!$A:$E,3,FALSE))</f>
        <v/>
      </c>
      <c r="O62" s="297">
        <f>IF(COUNTIF(Rankings!$A:$A,Setup!$B$13&amp;"-"&amp;$L62)&gt;0,VLOOKUP(Setup!$B$13&amp;"-"&amp;$L62,Rankings!$A:$E,5,FALSE),0)</f>
        <v>0</v>
      </c>
      <c r="P62" s="297">
        <f>IF(COUNTIF(Rankings!$A:$A,Setup!$B$13&amp;"-"&amp;$L62)&gt;0,VLOOKUP(Setup!$B$13&amp;"-"&amp;$L62,Rankings!$A:$E,4,FALSE),0)</f>
        <v>0</v>
      </c>
      <c r="Q62" s="305">
        <f t="shared" si="16"/>
        <v>3.1308921916310354E-3</v>
      </c>
      <c r="R62" s="305">
        <f t="shared" si="17"/>
        <v>3.1308921916310354E-6</v>
      </c>
      <c r="S62" s="305">
        <f t="shared" si="18"/>
        <v>3.1308921916310354E-3</v>
      </c>
      <c r="T62" s="305">
        <f t="shared" si="19"/>
        <v>3.1308921916310354E-3</v>
      </c>
      <c r="U62" s="305">
        <f t="shared" si="20"/>
        <v>3.1308921916310354E-3</v>
      </c>
      <c r="V62" s="302">
        <f t="shared" si="21"/>
        <v>0</v>
      </c>
      <c r="W62" s="175">
        <v>3.1308921916310354E-3</v>
      </c>
    </row>
    <row r="63" spans="1:23">
      <c r="A63" s="284">
        <v>61</v>
      </c>
      <c r="B63" s="270">
        <f t="shared" si="11"/>
        <v>0</v>
      </c>
      <c r="C63" s="327">
        <f t="shared" si="12"/>
        <v>0</v>
      </c>
      <c r="D63" s="293">
        <f t="shared" si="13"/>
        <v>5</v>
      </c>
      <c r="E63" s="290">
        <f t="shared" si="14"/>
        <v>0</v>
      </c>
      <c r="F63" s="290">
        <f t="shared" si="15"/>
        <v>0</v>
      </c>
      <c r="G63" s="219"/>
      <c r="H63" s="282" t="str">
        <f>IF($G63="","",VLOOKUP(Setup!$B$13&amp;"-"&amp;$G63,Rankings!$A:$E,2,FALSE))</f>
        <v/>
      </c>
      <c r="I63" s="282" t="str">
        <f>IF($G63="","",VLOOKUP(Setup!$B$13&amp;"-"&amp;$G63,Rankings!$A:$E,3,FALSE))</f>
        <v/>
      </c>
      <c r="J63" s="297">
        <f>IF(COUNTIF(Rankings!$A:$A,Setup!$B$13&amp;"-"&amp;$G63)&gt;0,VLOOKUP(Setup!$B$13&amp;"-"&amp;$G63,Rankings!$A:$E,5,FALSE),0)</f>
        <v>0</v>
      </c>
      <c r="K63" s="297">
        <f>IF(COUNTIF(Rankings!$A:$A,Setup!$B$13&amp;"-"&amp;$G63)&gt;0,VLOOKUP(Setup!$B$13&amp;"-"&amp;$G63,Rankings!$A:$E,4,FALSE),0)</f>
        <v>0</v>
      </c>
      <c r="L63" s="219"/>
      <c r="M63" s="282" t="str">
        <f>IF($L63="","",VLOOKUP(Setup!$B$13&amp;"-"&amp;$L63,Rankings!$A:$E,2,FALSE))</f>
        <v/>
      </c>
      <c r="N63" s="282" t="str">
        <f>IF($L63="","",VLOOKUP(Setup!$B$13&amp;"-"&amp;$L63,Rankings!$A:$E,3,FALSE))</f>
        <v/>
      </c>
      <c r="O63" s="297">
        <f>IF(COUNTIF(Rankings!$A:$A,Setup!$B$13&amp;"-"&amp;$L63)&gt;0,VLOOKUP(Setup!$B$13&amp;"-"&amp;$L63,Rankings!$A:$E,5,FALSE),0)</f>
        <v>0</v>
      </c>
      <c r="P63" s="297">
        <f>IF(COUNTIF(Rankings!$A:$A,Setup!$B$13&amp;"-"&amp;$L63)&gt;0,VLOOKUP(Setup!$B$13&amp;"-"&amp;$L63,Rankings!$A:$E,4,FALSE),0)</f>
        <v>0</v>
      </c>
      <c r="Q63" s="305">
        <f t="shared" si="16"/>
        <v>3.1087163504436095E-3</v>
      </c>
      <c r="R63" s="305">
        <f t="shared" si="17"/>
        <v>3.1087163504436096E-6</v>
      </c>
      <c r="S63" s="305">
        <f t="shared" si="18"/>
        <v>3.1087163504436095E-3</v>
      </c>
      <c r="T63" s="305">
        <f t="shared" si="19"/>
        <v>3.1087163504436095E-3</v>
      </c>
      <c r="U63" s="305">
        <f t="shared" si="20"/>
        <v>3.1087163504436095E-3</v>
      </c>
      <c r="V63" s="302">
        <f t="shared" si="21"/>
        <v>0</v>
      </c>
      <c r="W63" s="175">
        <v>3.1087163504436095E-3</v>
      </c>
    </row>
    <row r="64" spans="1:23">
      <c r="A64" s="284">
        <v>62</v>
      </c>
      <c r="B64" s="270">
        <f t="shared" si="11"/>
        <v>0</v>
      </c>
      <c r="C64" s="327">
        <f t="shared" si="12"/>
        <v>0</v>
      </c>
      <c r="D64" s="293">
        <f t="shared" si="13"/>
        <v>5</v>
      </c>
      <c r="E64" s="290">
        <f t="shared" si="14"/>
        <v>0</v>
      </c>
      <c r="F64" s="290">
        <f t="shared" si="15"/>
        <v>0</v>
      </c>
      <c r="G64" s="219"/>
      <c r="H64" s="282" t="str">
        <f>IF($G64="","",VLOOKUP(Setup!$B$13&amp;"-"&amp;$G64,Rankings!$A:$E,2,FALSE))</f>
        <v/>
      </c>
      <c r="I64" s="282" t="str">
        <f>IF($G64="","",VLOOKUP(Setup!$B$13&amp;"-"&amp;$G64,Rankings!$A:$E,3,FALSE))</f>
        <v/>
      </c>
      <c r="J64" s="297">
        <f>IF(COUNTIF(Rankings!$A:$A,Setup!$B$13&amp;"-"&amp;$G64)&gt;0,VLOOKUP(Setup!$B$13&amp;"-"&amp;$G64,Rankings!$A:$E,5,FALSE),0)</f>
        <v>0</v>
      </c>
      <c r="K64" s="297">
        <f>IF(COUNTIF(Rankings!$A:$A,Setup!$B$13&amp;"-"&amp;$G64)&gt;0,VLOOKUP(Setup!$B$13&amp;"-"&amp;$G64,Rankings!$A:$E,4,FALSE),0)</f>
        <v>0</v>
      </c>
      <c r="L64" s="219"/>
      <c r="M64" s="282" t="str">
        <f>IF($L64="","",VLOOKUP(Setup!$B$13&amp;"-"&amp;$L64,Rankings!$A:$E,2,FALSE))</f>
        <v/>
      </c>
      <c r="N64" s="282" t="str">
        <f>IF($L64="","",VLOOKUP(Setup!$B$13&amp;"-"&amp;$L64,Rankings!$A:$E,3,FALSE))</f>
        <v/>
      </c>
      <c r="O64" s="297">
        <f>IF(COUNTIF(Rankings!$A:$A,Setup!$B$13&amp;"-"&amp;$L64)&gt;0,VLOOKUP(Setup!$B$13&amp;"-"&amp;$L64,Rankings!$A:$E,5,FALSE),0)</f>
        <v>0</v>
      </c>
      <c r="P64" s="297">
        <f>IF(COUNTIF(Rankings!$A:$A,Setup!$B$13&amp;"-"&amp;$L64)&gt;0,VLOOKUP(Setup!$B$13&amp;"-"&amp;$L64,Rankings!$A:$E,4,FALSE),0)</f>
        <v>0</v>
      </c>
      <c r="Q64" s="305">
        <f t="shared" si="16"/>
        <v>2.0884625217877069E-3</v>
      </c>
      <c r="R64" s="305">
        <f t="shared" si="17"/>
        <v>2.0884625217877071E-6</v>
      </c>
      <c r="S64" s="305">
        <f t="shared" si="18"/>
        <v>2.0884625217877069E-3</v>
      </c>
      <c r="T64" s="305">
        <f t="shared" si="19"/>
        <v>2.0884625217877069E-3</v>
      </c>
      <c r="U64" s="305">
        <f t="shared" si="20"/>
        <v>2.0884625217877069E-3</v>
      </c>
      <c r="V64" s="302">
        <f t="shared" si="21"/>
        <v>0</v>
      </c>
      <c r="W64" s="175">
        <v>2.0884625217877069E-3</v>
      </c>
    </row>
    <row r="65" spans="1:23">
      <c r="A65" s="284">
        <v>63</v>
      </c>
      <c r="B65" s="270">
        <f t="shared" si="11"/>
        <v>0</v>
      </c>
      <c r="C65" s="327">
        <f t="shared" si="12"/>
        <v>0</v>
      </c>
      <c r="D65" s="293">
        <f t="shared" si="13"/>
        <v>5</v>
      </c>
      <c r="E65" s="290">
        <f t="shared" si="14"/>
        <v>0</v>
      </c>
      <c r="F65" s="290">
        <f t="shared" si="15"/>
        <v>0</v>
      </c>
      <c r="G65" s="219"/>
      <c r="H65" s="282" t="str">
        <f>IF($G65="","",VLOOKUP(Setup!$B$13&amp;"-"&amp;$G65,Rankings!$A:$E,2,FALSE))</f>
        <v/>
      </c>
      <c r="I65" s="282" t="str">
        <f>IF($G65="","",VLOOKUP(Setup!$B$13&amp;"-"&amp;$G65,Rankings!$A:$E,3,FALSE))</f>
        <v/>
      </c>
      <c r="J65" s="297">
        <f>IF(COUNTIF(Rankings!$A:$A,Setup!$B$13&amp;"-"&amp;$G65)&gt;0,VLOOKUP(Setup!$B$13&amp;"-"&amp;$G65,Rankings!$A:$E,5,FALSE),0)</f>
        <v>0</v>
      </c>
      <c r="K65" s="297">
        <f>IF(COUNTIF(Rankings!$A:$A,Setup!$B$13&amp;"-"&amp;$G65)&gt;0,VLOOKUP(Setup!$B$13&amp;"-"&amp;$G65,Rankings!$A:$E,4,FALSE),0)</f>
        <v>0</v>
      </c>
      <c r="L65" s="219"/>
      <c r="M65" s="282" t="str">
        <f>IF($L65="","",VLOOKUP(Setup!$B$13&amp;"-"&amp;$L65,Rankings!$A:$E,2,FALSE))</f>
        <v/>
      </c>
      <c r="N65" s="282" t="str">
        <f>IF($L65="","",VLOOKUP(Setup!$B$13&amp;"-"&amp;$L65,Rankings!$A:$E,3,FALSE))</f>
        <v/>
      </c>
      <c r="O65" s="297">
        <f>IF(COUNTIF(Rankings!$A:$A,Setup!$B$13&amp;"-"&amp;$L65)&gt;0,VLOOKUP(Setup!$B$13&amp;"-"&amp;$L65,Rankings!$A:$E,5,FALSE),0)</f>
        <v>0</v>
      </c>
      <c r="P65" s="297">
        <f>IF(COUNTIF(Rankings!$A:$A,Setup!$B$13&amp;"-"&amp;$L65)&gt;0,VLOOKUP(Setup!$B$13&amp;"-"&amp;$L65,Rankings!$A:$E,4,FALSE),0)</f>
        <v>0</v>
      </c>
      <c r="Q65" s="305">
        <f t="shared" si="16"/>
        <v>1.7632503533023711E-3</v>
      </c>
      <c r="R65" s="305">
        <f t="shared" si="17"/>
        <v>1.7632503533023712E-6</v>
      </c>
      <c r="S65" s="305">
        <f t="shared" si="18"/>
        <v>1.7632503533023711E-3</v>
      </c>
      <c r="T65" s="305">
        <f t="shared" si="19"/>
        <v>1.7632503533023711E-3</v>
      </c>
      <c r="U65" s="305">
        <f t="shared" si="20"/>
        <v>1.7632503533023711E-3</v>
      </c>
      <c r="V65" s="302">
        <f t="shared" si="21"/>
        <v>0</v>
      </c>
      <c r="W65" s="173">
        <v>1.7632503533023711E-3</v>
      </c>
    </row>
    <row r="66" spans="1:23">
      <c r="A66" s="284">
        <v>64</v>
      </c>
      <c r="B66" s="270">
        <f t="shared" si="11"/>
        <v>0</v>
      </c>
      <c r="C66" s="327">
        <f t="shared" si="12"/>
        <v>0</v>
      </c>
      <c r="D66" s="293">
        <f t="shared" si="13"/>
        <v>5</v>
      </c>
      <c r="E66" s="290">
        <f t="shared" si="14"/>
        <v>0</v>
      </c>
      <c r="F66" s="290">
        <f t="shared" si="15"/>
        <v>0</v>
      </c>
      <c r="G66" s="219"/>
      <c r="H66" s="282" t="str">
        <f>IF($G66="","",VLOOKUP(Setup!$B$13&amp;"-"&amp;$G66,Rankings!$A:$E,2,FALSE))</f>
        <v/>
      </c>
      <c r="I66" s="282" t="str">
        <f>IF($G66="","",VLOOKUP(Setup!$B$13&amp;"-"&amp;$G66,Rankings!$A:$E,3,FALSE))</f>
        <v/>
      </c>
      <c r="J66" s="297">
        <f>IF(COUNTIF(Rankings!$A:$A,Setup!$B$13&amp;"-"&amp;$G66)&gt;0,VLOOKUP(Setup!$B$13&amp;"-"&amp;$G66,Rankings!$A:$E,5,FALSE),0)</f>
        <v>0</v>
      </c>
      <c r="K66" s="297">
        <f>IF(COUNTIF(Rankings!$A:$A,Setup!$B$13&amp;"-"&amp;$G66)&gt;0,VLOOKUP(Setup!$B$13&amp;"-"&amp;$G66,Rankings!$A:$E,4,FALSE),0)</f>
        <v>0</v>
      </c>
      <c r="L66" s="219"/>
      <c r="M66" s="282" t="str">
        <f>IF($L66="","",VLOOKUP(Setup!$B$13&amp;"-"&amp;$L66,Rankings!$A:$E,2,FALSE))</f>
        <v/>
      </c>
      <c r="N66" s="282" t="str">
        <f>IF($L66="","",VLOOKUP(Setup!$B$13&amp;"-"&amp;$L66,Rankings!$A:$E,3,FALSE))</f>
        <v/>
      </c>
      <c r="O66" s="297">
        <f>IF(COUNTIF(Rankings!$A:$A,Setup!$B$13&amp;"-"&amp;$L66)&gt;0,VLOOKUP(Setup!$B$13&amp;"-"&amp;$L66,Rankings!$A:$E,5,FALSE),0)</f>
        <v>0</v>
      </c>
      <c r="P66" s="297">
        <f>IF(COUNTIF(Rankings!$A:$A,Setup!$B$13&amp;"-"&amp;$L66)&gt;0,VLOOKUP(Setup!$B$13&amp;"-"&amp;$L66,Rankings!$A:$E,4,FALSE),0)</f>
        <v>0</v>
      </c>
      <c r="Q66" s="305">
        <f t="shared" si="16"/>
        <v>1.2575247982508793E-3</v>
      </c>
      <c r="R66" s="305">
        <f t="shared" si="17"/>
        <v>1.2575247982508793E-6</v>
      </c>
      <c r="S66" s="305">
        <f t="shared" si="18"/>
        <v>1.2575247982508793E-3</v>
      </c>
      <c r="T66" s="305">
        <f t="shared" si="19"/>
        <v>1.2575247982508793E-3</v>
      </c>
      <c r="U66" s="305">
        <f t="shared" si="20"/>
        <v>1.2575247982508793E-3</v>
      </c>
      <c r="V66" s="302">
        <f t="shared" si="21"/>
        <v>0</v>
      </c>
      <c r="W66" s="175">
        <v>1.2575247982508793E-3</v>
      </c>
    </row>
  </sheetData>
  <sheetProtection sheet="1" objects="1" scenarios="1" formatCells="0" formatColumns="0" formatRows="0" sort="0"/>
  <sortState ref="B3:W66">
    <sortCondition descending="1" ref="T3:T66"/>
  </sortState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C67"/>
  <sheetViews>
    <sheetView showGridLines="0" showZeros="0" tabSelected="1" zoomScale="85" zoomScaleNormal="85" workbookViewId="0">
      <pane ySplit="1" topLeftCell="A2" activePane="bottomLeft" state="frozen"/>
      <selection pane="bottomLeft" activeCell="L41" sqref="L41"/>
    </sheetView>
  </sheetViews>
  <sheetFormatPr defaultColWidth="8.85546875" defaultRowHeight="11.25"/>
  <cols>
    <col min="1" max="1" width="2.42578125" style="21" bestFit="1" customWidth="1"/>
    <col min="2" max="2" width="8.85546875" style="21" hidden="1" customWidth="1"/>
    <col min="3" max="3" width="8.85546875" style="36" hidden="1" customWidth="1"/>
    <col min="4" max="5" width="8.85546875" style="37" hidden="1" customWidth="1"/>
    <col min="6" max="6" width="3.42578125" style="36" bestFit="1" customWidth="1"/>
    <col min="7" max="7" width="6.28515625" style="38" customWidth="1"/>
    <col min="8" max="8" width="35.7109375" style="21" customWidth="1"/>
    <col min="9" max="9" width="11.7109375" style="21" hidden="1" customWidth="1"/>
    <col min="10" max="10" width="25.7109375" style="21" customWidth="1"/>
    <col min="11" max="11" width="1.42578125" style="64" bestFit="1" customWidth="1"/>
    <col min="12" max="12" width="15.7109375" style="21" customWidth="1"/>
    <col min="13" max="13" width="1.42578125" style="53" bestFit="1" customWidth="1"/>
    <col min="14" max="14" width="15.7109375" style="21" customWidth="1"/>
    <col min="15" max="15" width="1.42578125" style="53" bestFit="1" customWidth="1"/>
    <col min="16" max="16" width="15.7109375" style="43" customWidth="1"/>
    <col min="17" max="17" width="8.85546875" style="43"/>
    <col min="18" max="23" width="3.7109375" style="21" customWidth="1"/>
    <col min="24" max="24" width="6.28515625" style="21" hidden="1" customWidth="1"/>
    <col min="25" max="25" width="11.7109375" style="21" hidden="1" customWidth="1"/>
    <col min="26" max="26" width="1.28515625" style="21" hidden="1" customWidth="1"/>
    <col min="27" max="29" width="6.28515625" style="21" hidden="1" customWidth="1"/>
    <col min="30" max="16384" width="8.85546875" style="21"/>
  </cols>
  <sheetData>
    <row r="1" spans="1:29" s="32" customFormat="1" ht="20.25">
      <c r="A1" s="387" t="str">
        <f>Setup!B3 &amp; ", " &amp; Setup!B4 &amp; ", " &amp; Setup!B6 &amp; ", " &amp; Setup!B8 &amp; "-" &amp; Setup!B9</f>
        <v>Υπ.Παιδείας, Σχολικό Πρωτάθλημα 2014, ΑΕΤ ΝΙΚΗ ΠΑΤΡΩΝ, 5-11 Μαίου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29"/>
      <c r="P1" s="30" t="str">
        <f>Setup!$B$7</f>
        <v>Kορίτσια Δ</v>
      </c>
      <c r="Q1" s="31"/>
    </row>
    <row r="2" spans="1:29" s="248" customFormat="1">
      <c r="A2" s="245"/>
      <c r="B2" s="246">
        <f>Setup!$B$18</f>
        <v>3</v>
      </c>
      <c r="C2" s="246"/>
      <c r="D2" s="247"/>
      <c r="E2" s="247"/>
      <c r="F2" s="249"/>
      <c r="G2" s="249" t="e">
        <f>"p"&amp;VLOOKUP(Setup!$B$5,tmp!$K$23:$P$34,2,FALSE)</f>
        <v>#N/A</v>
      </c>
      <c r="H2" s="250"/>
      <c r="I2" s="250"/>
      <c r="J2" s="250"/>
      <c r="K2" s="249"/>
      <c r="L2" s="249" t="e">
        <f>"p"&amp;VLOOKUP(Setup!$B$5,tmp!$K$23:$P$34,3,FALSE)</f>
        <v>#N/A</v>
      </c>
      <c r="M2" s="250"/>
      <c r="N2" s="249" t="e">
        <f>"p"&amp;VLOOKUP(Setup!$B$5,tmp!$K$23:$P$34,4,FALSE)</f>
        <v>#N/A</v>
      </c>
      <c r="O2" s="250"/>
      <c r="P2" s="249" t="e">
        <f>"p"&amp;VLOOKUP(Setup!$B$5,tmp!$K$28:$P$34,5,FALSE)&amp;"-"&amp;VLOOKUP(Setup!$B$5,tmp!$K$28:$P$34,6,FALSE)</f>
        <v>#N/A</v>
      </c>
      <c r="Q2" s="175"/>
    </row>
    <row r="3" spans="1:29" ht="13.15" customHeight="1">
      <c r="H3" s="397">
        <v>16</v>
      </c>
      <c r="I3" s="397"/>
      <c r="J3" s="397"/>
      <c r="K3" s="39"/>
      <c r="L3" s="40">
        <v>8</v>
      </c>
      <c r="M3" s="41"/>
      <c r="N3" s="40">
        <v>4</v>
      </c>
      <c r="O3" s="41"/>
      <c r="P3" s="42" t="s">
        <v>48</v>
      </c>
    </row>
    <row r="4" spans="1:29" s="36" customFormat="1">
      <c r="A4" s="44" t="s">
        <v>8</v>
      </c>
      <c r="B4" s="45"/>
      <c r="C4" s="46" t="s">
        <v>21</v>
      </c>
      <c r="D4" s="46" t="s">
        <v>28</v>
      </c>
      <c r="E4" s="46" t="s">
        <v>27</v>
      </c>
      <c r="F4" s="44" t="s">
        <v>9</v>
      </c>
      <c r="G4" s="44" t="s">
        <v>44</v>
      </c>
      <c r="H4" s="47" t="s">
        <v>6</v>
      </c>
      <c r="I4" s="48" t="s">
        <v>26</v>
      </c>
      <c r="J4" s="47" t="s">
        <v>7</v>
      </c>
      <c r="K4" s="34"/>
      <c r="M4" s="49"/>
      <c r="O4" s="49"/>
      <c r="P4" s="50"/>
      <c r="Q4" s="50"/>
      <c r="Z4" s="236" t="s">
        <v>18</v>
      </c>
    </row>
    <row r="5" spans="1:29" ht="13.15" customHeight="1">
      <c r="A5" s="393">
        <v>1</v>
      </c>
      <c r="B5" s="69">
        <v>1</v>
      </c>
      <c r="C5" s="70"/>
      <c r="D5" s="71"/>
      <c r="E5" s="72">
        <v>0</v>
      </c>
      <c r="F5" s="398">
        <f>VLOOKUP($B5,Setup!$G$12:$H$27,2,FALSE)</f>
        <v>1</v>
      </c>
      <c r="G5" s="73">
        <f>IF(Setup!$B$25="#",0,IF(F5&gt;0,VLOOKUP(F5,DrawPrep!$A$3:$N$18,7,FALSE),0))</f>
        <v>23021</v>
      </c>
      <c r="H5" s="74" t="str">
        <f>IF(G5&gt;0,VLOOKUP(G5,DrawPrep!$G$3:$N$18,2,FALSE),"bye")</f>
        <v>ΚΑΠΕΛΛΑ ΑΛΙΚΗ</v>
      </c>
      <c r="I5" s="310" t="str">
        <f>IF(NOT(G5&gt;0),"", IF(ISERROR(FIND("-",H5)), LEFT(H5,FIND(" ",H5)-1),  IF(FIND("-",H5)&gt;FIND(" ",H5),LEFT(H5,FIND(" ",H5)-1),   LEFT(H5,FIND("-",H5)-1)    )))</f>
        <v>ΚΑΠΕΛΛΑ</v>
      </c>
      <c r="J5" s="75" t="str">
        <f>IF($G5&gt;0,VLOOKUP($G5,DrawPrep!$G$3:$L$18,3,FALSE),"")</f>
        <v>6ο ΓΕΛ ΓΛΥΦΑΔΑΣ</v>
      </c>
      <c r="K5" s="21"/>
      <c r="L5" s="143" t="str">
        <f>UPPER(IF($A$2="R",IF(OR(K6=1,K6="a"),G5,IF(OR(K6=2,K6="b"),G7,"")),IF(OR(K6=1,K6="1"),I5,IF(OR(K6=2,K6="b"),I7,""))))</f>
        <v>ΚΑΠΕΛΛΑ</v>
      </c>
      <c r="M5" s="52"/>
      <c r="N5" s="51"/>
      <c r="P5" s="51"/>
      <c r="X5" s="223">
        <f>G5</f>
        <v>23021</v>
      </c>
      <c r="Y5" s="224" t="str">
        <f>H5</f>
        <v>ΚΑΠΕΛΛΑ ΑΛΙΚΗ</v>
      </c>
      <c r="Z5" s="225"/>
      <c r="AA5" s="175" t="str">
        <f>L5</f>
        <v>ΚΑΠΕΛΛΑ</v>
      </c>
      <c r="AB5" s="175"/>
      <c r="AC5" s="175"/>
    </row>
    <row r="6" spans="1:29" ht="13.15" customHeight="1">
      <c r="A6" s="394"/>
      <c r="B6" s="76"/>
      <c r="C6" s="77"/>
      <c r="D6" s="78"/>
      <c r="E6" s="79"/>
      <c r="F6" s="399"/>
      <c r="G6" s="80">
        <f>IF(Setup!$B$25="#",0,IF(F5&gt;0,VLOOKUP(F5,DrawPrep!$A$3:$N$18,12,FALSE),0))</f>
        <v>22914</v>
      </c>
      <c r="H6" s="81" t="str">
        <f>IF(G6&gt;0,VLOOKUP(G6,DrawPrep!$L$3:$N$18,2,FALSE)," ")</f>
        <v>ΓΕΝΝΗΜΑΤΑ ΜΑΡΙΝΑ</v>
      </c>
      <c r="I6" s="311" t="str">
        <f t="shared" ref="I6:I36" si="0">IF(NOT(G6&gt;0),"", IF(ISERROR(FIND("-",H6)), LEFT(H6,FIND(" ",H6)-1),  IF(FIND("-",H6)&gt;FIND(" ",H6),LEFT(H6,FIND(" ",H6)-1),   LEFT(H6,FIND("-",H6)-1)    )))</f>
        <v>ΓΕΝΝΗΜΑΤΑ</v>
      </c>
      <c r="J6" s="82" t="str">
        <f>IF($G6&gt;0,VLOOKUP($G6,DrawPrep!$L$3:$N$18,3,FALSE),"")</f>
        <v>ΙΔ.ΓΕΝ.ΛΥΚΕΙΟ Ι.Μ.ΠΑΝΑΓΙΩΤ/ΛΟΥ</v>
      </c>
      <c r="K6" s="54">
        <v>1</v>
      </c>
      <c r="L6" s="143" t="str">
        <f>UPPER(IF($A$2="R",IF(OR(K6=1,K6="a"),G6,IF(OR(K6=2,K6="b"),G8,"")),IF(OR(K6=1,K6="1"),I6,IF(OR(K6=2,K6="b"),I8,""))))</f>
        <v>ΓΕΝΝΗΜΑΤΑ</v>
      </c>
      <c r="M6" s="52"/>
      <c r="N6" s="51"/>
      <c r="P6" s="51"/>
      <c r="X6" s="226">
        <f t="shared" ref="X6:Y36" si="1">G6</f>
        <v>22914</v>
      </c>
      <c r="Y6" s="175" t="str">
        <f t="shared" si="1"/>
        <v>ΓΕΝΝΗΜΑΤΑ ΜΑΡΙΝΑ</v>
      </c>
      <c r="Z6" s="227"/>
      <c r="AA6" s="228" t="str">
        <f t="shared" ref="AA6:AA35" si="2">L6</f>
        <v>ΓΕΝΝΗΜΑΤΑ</v>
      </c>
      <c r="AB6" s="175"/>
      <c r="AC6" s="175"/>
    </row>
    <row r="7" spans="1:29" ht="13.15" customHeight="1">
      <c r="A7" s="388">
        <v>2</v>
      </c>
      <c r="B7" s="83">
        <f>1-D7+4</f>
        <v>4</v>
      </c>
      <c r="C7" s="84">
        <v>1</v>
      </c>
      <c r="D7" s="85">
        <f>E7</f>
        <v>1</v>
      </c>
      <c r="E7" s="86">
        <f>IF($B$2&gt;=C7,1,0)</f>
        <v>1</v>
      </c>
      <c r="F7" s="388" t="str">
        <f>IF($B$2&gt;=C7,"-",VLOOKUP($B7,Setup!$G$12:$H$27,2,FALSE))</f>
        <v>-</v>
      </c>
      <c r="G7" s="87">
        <f>IF(Setup!$B$25="#",0,IF(NOT(F7="-"),VLOOKUP(F7,DrawPrep!$A$3:$N$18,7,FALSE),0))</f>
        <v>0</v>
      </c>
      <c r="H7" s="88" t="str">
        <f>IF(G7&gt;0,VLOOKUP(G7,DrawPrep!$G$3:$L$18,2,FALSE),"bye")</f>
        <v>bye</v>
      </c>
      <c r="I7" s="312" t="str">
        <f t="shared" si="0"/>
        <v/>
      </c>
      <c r="J7" s="272" t="str">
        <f>IF($G7&gt;0,VLOOKUP($G7,DrawPrep!$G$3:$L$18,3,FALSE),"")</f>
        <v/>
      </c>
      <c r="K7" s="34"/>
      <c r="L7" s="56"/>
      <c r="M7" s="21"/>
      <c r="N7" s="143" t="str">
        <f>UPPER(IF($A$2="R",IF(OR(M8=1,M8="a"),L5,IF(OR(M8=2,M7="b"),L9,"")),IF(OR(M8=1,M8="a"),L5,IF(OR(M8=2,M8="b"),L9,""))))</f>
        <v/>
      </c>
      <c r="O7" s="52"/>
      <c r="P7" s="51"/>
      <c r="X7" s="226">
        <f t="shared" si="1"/>
        <v>0</v>
      </c>
      <c r="Y7" s="175" t="str">
        <f t="shared" si="1"/>
        <v>bye</v>
      </c>
      <c r="Z7" s="227"/>
      <c r="AA7" s="229">
        <f t="shared" si="2"/>
        <v>0</v>
      </c>
      <c r="AB7" s="175" t="str">
        <f>N7</f>
        <v/>
      </c>
      <c r="AC7" s="175"/>
    </row>
    <row r="8" spans="1:29" ht="13.15" customHeight="1">
      <c r="A8" s="389"/>
      <c r="B8" s="90"/>
      <c r="C8" s="91"/>
      <c r="D8" s="92"/>
      <c r="E8" s="93"/>
      <c r="F8" s="389"/>
      <c r="G8" s="94">
        <f>IF(Setup!$B$25="#",0,IF(NOT(F7="-"),VLOOKUP(F7,DrawPrep!$A$3:$N$18,12,FALSE),0))</f>
        <v>0</v>
      </c>
      <c r="H8" s="95" t="str">
        <f>IF(G8&gt;0,VLOOKUP(G8,DrawPrep!$L$3:$N$18,2,FALSE)," ")</f>
        <v xml:space="preserve"> </v>
      </c>
      <c r="I8" s="313" t="str">
        <f t="shared" si="0"/>
        <v/>
      </c>
      <c r="J8" s="273" t="str">
        <f>IF($G8&gt;0,VLOOKUP($G8,DrawPrep!$L$3:$N$18,3,FALSE),"")</f>
        <v/>
      </c>
      <c r="K8" s="34"/>
      <c r="L8" s="55"/>
      <c r="M8" s="57"/>
      <c r="N8" s="143" t="str">
        <f>UPPER(IF($A$2="R",IF(OR(M8=1,M8="a"),L6,IF(OR(M8=2,M8="b"),L10,"")),IF(OR(M8=1,M8="a"),L6,IF(OR(M8=2,M8="b"),L10,""))))</f>
        <v/>
      </c>
      <c r="O8" s="52"/>
      <c r="P8" s="51"/>
      <c r="X8" s="230">
        <f t="shared" si="1"/>
        <v>0</v>
      </c>
      <c r="Y8" s="228" t="str">
        <f t="shared" si="1"/>
        <v xml:space="preserve"> </v>
      </c>
      <c r="Z8" s="227"/>
      <c r="AA8" s="231"/>
      <c r="AB8" s="175" t="str">
        <f t="shared" ref="AB8:AB33" si="3">N8</f>
        <v/>
      </c>
      <c r="AC8" s="175"/>
    </row>
    <row r="9" spans="1:29" ht="13.15" customHeight="1">
      <c r="A9" s="390">
        <v>3</v>
      </c>
      <c r="B9" s="97">
        <f>2-D9+4</f>
        <v>5</v>
      </c>
      <c r="C9" s="98"/>
      <c r="D9" s="99">
        <f>D7+E9</f>
        <v>1</v>
      </c>
      <c r="E9" s="100">
        <v>0</v>
      </c>
      <c r="F9" s="390">
        <f>VLOOKUP($B9,Setup!$G$12:$H$27,2,FALSE)</f>
        <v>5</v>
      </c>
      <c r="G9" s="101">
        <f>IF(Setup!$B$25="#",0,IF(F9&gt;0,VLOOKUP(F9,DrawPrep!$A$3:$N$18,7,FALSE),0))</f>
        <v>22576</v>
      </c>
      <c r="H9" s="102" t="str">
        <f>IF(G9&gt;0,VLOOKUP(G9,DrawPrep!$G$3:$L$18,2,FALSE),"bye")</f>
        <v>ΖΑΧΟΠΟΥΛΟΥ ΑΘΑΝΑΣΙΑ</v>
      </c>
      <c r="I9" s="314" t="str">
        <f t="shared" si="0"/>
        <v>ΖΑΧΟΠΟΥΛΟΥ</v>
      </c>
      <c r="J9" s="274" t="str">
        <f>IF($G9&gt;0,VLOOKUP($G9,DrawPrep!$G$3:$L$18,3,FALSE),"")</f>
        <v>ΛΥΚΕΙΑΚΕΣ ΤΑΞΕΙΣ 7ου ΓΥΜΝΑΣΙΟΥ</v>
      </c>
      <c r="K9" s="21"/>
      <c r="L9" s="143" t="str">
        <f>UPPER(IF($A$2="R",IF(OR(K10=1,K10="a"),G9,IF(OR(K10=2,K10="b"),G11,"")),IF(OR(K10=1,K10="1"),I9,IF(OR(K10=2,K10="b"),I11,""))))</f>
        <v>ΖΑΧΟΠΟΥΛΟΥ</v>
      </c>
      <c r="M9" s="58"/>
      <c r="N9" s="56"/>
      <c r="O9" s="52"/>
      <c r="P9" s="51"/>
      <c r="X9" s="223">
        <f t="shared" si="1"/>
        <v>22576</v>
      </c>
      <c r="Y9" s="224" t="str">
        <f t="shared" si="1"/>
        <v>ΖΑΧΟΠΟΥΛΟΥ ΑΘΑΝΑΣΙΑ</v>
      </c>
      <c r="Z9" s="225"/>
      <c r="AA9" s="231" t="str">
        <f t="shared" si="2"/>
        <v>ΖΑΧΟΠΟΥΛΟΥ</v>
      </c>
      <c r="AB9" s="225">
        <f t="shared" si="3"/>
        <v>0</v>
      </c>
      <c r="AC9" s="175"/>
    </row>
    <row r="10" spans="1:29" ht="13.15" customHeight="1">
      <c r="A10" s="391"/>
      <c r="B10" s="103"/>
      <c r="C10" s="104"/>
      <c r="D10" s="105"/>
      <c r="E10" s="106"/>
      <c r="F10" s="391"/>
      <c r="G10" s="107">
        <f>IF(Setup!$B$25="#",0,IF(F9&gt;0,VLOOKUP(F9,DrawPrep!$A$3:$N$18,12,FALSE),0))</f>
        <v>24335</v>
      </c>
      <c r="H10" s="108" t="str">
        <f>IF(G10&gt;0,VLOOKUP(G10,DrawPrep!$L$3:$N$18,2,FALSE)," ")</f>
        <v>ΚΑΦΦΕ ΖΩΗ</v>
      </c>
      <c r="I10" s="315" t="str">
        <f t="shared" si="0"/>
        <v>ΚΑΦΦΕ</v>
      </c>
      <c r="J10" s="275" t="str">
        <f>IF($G10&gt;0,VLOOKUP($G10,DrawPrep!$L$3:$N$18,3,FALSE),"")</f>
        <v>ΓΕΛ ΛΑΡΙΣΑΣ</v>
      </c>
      <c r="K10" s="54">
        <v>1</v>
      </c>
      <c r="L10" s="143" t="str">
        <f>UPPER(IF($A$2="R",IF(OR(K10=1,K10="a"),G10,IF(OR(K10=2,K10="b"),G12,"")),IF(OR(K10=1,K10="1"),I10,IF(OR(K10=2,K10="b"),I12,""))))</f>
        <v>ΚΑΦΦΕ</v>
      </c>
      <c r="M10" s="58"/>
      <c r="N10" s="55"/>
      <c r="O10" s="52"/>
      <c r="P10" s="51"/>
      <c r="X10" s="226">
        <f t="shared" si="1"/>
        <v>24335</v>
      </c>
      <c r="Y10" s="175" t="str">
        <f t="shared" si="1"/>
        <v>ΚΑΦΦΕ ΖΩΗ</v>
      </c>
      <c r="Z10" s="227"/>
      <c r="AA10" s="232" t="str">
        <f t="shared" si="2"/>
        <v>ΚΑΦΦΕ</v>
      </c>
      <c r="AB10" s="227"/>
      <c r="AC10" s="175"/>
    </row>
    <row r="11" spans="1:29" ht="13.15" customHeight="1">
      <c r="A11" s="400">
        <v>4</v>
      </c>
      <c r="B11" s="83">
        <f>3-D11+4</f>
        <v>6</v>
      </c>
      <c r="C11" s="84">
        <v>7</v>
      </c>
      <c r="D11" s="85">
        <f>D9+E11</f>
        <v>1</v>
      </c>
      <c r="E11" s="86">
        <f>IF($B$2&gt;=C11,1,0)</f>
        <v>0</v>
      </c>
      <c r="F11" s="400">
        <f>IF($B$2&gt;=C11,"-",VLOOKUP($B11,Setup!$G$12:$H$27,2,FALSE))</f>
        <v>12</v>
      </c>
      <c r="G11" s="109">
        <f>IF(Setup!$B$25="#",0,IF(NOT(F11="-"),VLOOKUP(F11,DrawPrep!$A$3:$N$18,7,FALSE),0))</f>
        <v>25244</v>
      </c>
      <c r="H11" s="110" t="str">
        <f>IF(G11&gt;0,VLOOKUP(G11,DrawPrep!$G$3:$L$18,2,FALSE),"bye")</f>
        <v>ΠΕΤΤΑ ΣΟΦΙΑ</v>
      </c>
      <c r="I11" s="316" t="str">
        <f t="shared" si="0"/>
        <v>ΠΕΤΤΑ</v>
      </c>
      <c r="J11" s="276" t="str">
        <f>IF($G11&gt;0,VLOOKUP($G11,DrawPrep!$G$3:$L$18,3,FALSE),"")</f>
        <v>ΑΡΣΑΚΕΙΟ ΠΑΤΡΩΝ</v>
      </c>
      <c r="K11" s="34"/>
      <c r="L11" s="428" t="s">
        <v>183</v>
      </c>
      <c r="M11" s="52"/>
      <c r="N11" s="55"/>
      <c r="O11" s="21"/>
      <c r="P11" s="87" t="str">
        <f>UPPER(IF($A$2="R",IF(OR(O12=1,O12="a"),N7,IF(OR(O12=2,O12="b"),N15,"")),IF(OR(O12=1,O12="a"),N7,IF(OR(O12=2,O12="b"),N15,""))))</f>
        <v/>
      </c>
      <c r="X11" s="226">
        <f t="shared" si="1"/>
        <v>25244</v>
      </c>
      <c r="Y11" s="175" t="str">
        <f t="shared" si="1"/>
        <v>ΠΕΤΤΑ ΣΟΦΙΑ</v>
      </c>
      <c r="Z11" s="227"/>
      <c r="AA11" s="175" t="str">
        <f t="shared" si="2"/>
        <v>64 63</v>
      </c>
      <c r="AB11" s="227"/>
      <c r="AC11" s="175" t="str">
        <f>P11</f>
        <v/>
      </c>
    </row>
    <row r="12" spans="1:29" ht="13.15" customHeight="1">
      <c r="A12" s="401"/>
      <c r="B12" s="90"/>
      <c r="C12" s="91"/>
      <c r="D12" s="92"/>
      <c r="E12" s="93"/>
      <c r="F12" s="401"/>
      <c r="G12" s="111">
        <f>IF(Setup!$B$25="#",0,IF(NOT(F11="-"),VLOOKUP(F11,DrawPrep!$A$3:$N$18,12,FALSE),0))</f>
        <v>27505</v>
      </c>
      <c r="H12" s="112" t="str">
        <f>IF(G12&gt;0,VLOOKUP(G12,DrawPrep!$L$3:$N$18,2,FALSE)," ")</f>
        <v>ΚΑΜΠΟΣΙΩΡΑ ΚΩΝΣΤΑΝΤΙΝΑ</v>
      </c>
      <c r="I12" s="317" t="str">
        <f t="shared" si="0"/>
        <v>ΚΑΜΠΟΣΙΩΡΑ</v>
      </c>
      <c r="J12" s="277" t="str">
        <f>IF($G12&gt;0,VLOOKUP($G12,DrawPrep!$L$3:$N$18,3,FALSE),"")</f>
        <v xml:space="preserve">ΠΠΓ ΛΥΚΕΙΟ ΠΑΤΡΑΣ </v>
      </c>
      <c r="K12" s="34"/>
      <c r="L12" s="37"/>
      <c r="M12" s="52"/>
      <c r="N12" s="55"/>
      <c r="O12" s="54"/>
      <c r="P12" s="87" t="str">
        <f>UPPER(IF($A$2="R",IF(OR(O12=1,O12="a"),N8,IF(OR(O12=2,O12="b"),N16,"")),IF(OR(O12=1,O12="a"),N8,IF(OR(O12=2,O12="b"),N16,""))))</f>
        <v/>
      </c>
      <c r="X12" s="230">
        <f t="shared" si="1"/>
        <v>27505</v>
      </c>
      <c r="Y12" s="228" t="str">
        <f t="shared" si="1"/>
        <v>ΚΑΜΠΟΣΙΩΡΑ ΚΩΝΣΤΑΝΤΙΝΑ</v>
      </c>
      <c r="Z12" s="227"/>
      <c r="AA12" s="175"/>
      <c r="AB12" s="227"/>
      <c r="AC12" s="175" t="str">
        <f t="shared" ref="AC12:AC29" si="4">P12</f>
        <v/>
      </c>
    </row>
    <row r="13" spans="1:29" ht="13.15" customHeight="1">
      <c r="A13" s="393">
        <v>5</v>
      </c>
      <c r="B13" s="97">
        <f>4-D13+4</f>
        <v>7</v>
      </c>
      <c r="C13" s="98"/>
      <c r="D13" s="99">
        <f>D11+E13</f>
        <v>1</v>
      </c>
      <c r="E13" s="100">
        <v>0</v>
      </c>
      <c r="F13" s="393">
        <f>VLOOKUP($B13,Setup!$G$12:$H$27,2,FALSE)</f>
        <v>11</v>
      </c>
      <c r="G13" s="113">
        <f>IF(Setup!$B$25="#",0,IF(F13&gt;0,VLOOKUP(F13,DrawPrep!$A$3:$N$18,7,FALSE),0))</f>
        <v>24655</v>
      </c>
      <c r="H13" s="114" t="str">
        <f>IF(G13&gt;0,VLOOKUP(G13,DrawPrep!$G$3:$L$18,2,FALSE),"bye")</f>
        <v>ΣΤΑΜΑΤΟΓΙΑΝΝΟΠΟΥΛΟΥ ΠΑΝΑΓΙΩΤΑ</v>
      </c>
      <c r="I13" s="310" t="str">
        <f t="shared" si="0"/>
        <v>ΣΤΑΜΑΤΟΓΙΑΝΝΟΠΟΥΛΟΥ</v>
      </c>
      <c r="J13" s="278" t="str">
        <f>IF($G13&gt;0,VLOOKUP($G13,DrawPrep!$G$3:$L$18,3,FALSE),"")</f>
        <v>1ο ΓΕΛ ΠΕΡΙΣΤΕΡΙΟΥ</v>
      </c>
      <c r="K13" s="21"/>
      <c r="L13" s="143" t="str">
        <f>UPPER(IF($A$2="R",IF(OR(K14=1,K14="a"),G13,IF(OR(K14=2,K14="b"),G15,"")),IF(OR(K14=1,K14="1"),I13,IF(OR(K14=2,K14="b"),I15,""))))</f>
        <v>ΚΟΥΚΟΥΒΙΤΑΚΗ</v>
      </c>
      <c r="M13" s="52"/>
      <c r="N13" s="55"/>
      <c r="O13" s="34"/>
      <c r="P13" s="149"/>
      <c r="X13" s="223">
        <f t="shared" si="1"/>
        <v>24655</v>
      </c>
      <c r="Y13" s="224" t="str">
        <f t="shared" si="1"/>
        <v>ΣΤΑΜΑΤΟΓΙΑΝΝΟΠΟΥΛΟΥ ΠΑΝΑΓΙΩΤΑ</v>
      </c>
      <c r="Z13" s="225"/>
      <c r="AA13" s="175" t="str">
        <f t="shared" si="2"/>
        <v>ΚΟΥΚΟΥΒΙΤΑΚΗ</v>
      </c>
      <c r="AB13" s="227"/>
      <c r="AC13" s="229">
        <f t="shared" si="4"/>
        <v>0</v>
      </c>
    </row>
    <row r="14" spans="1:29" ht="13.15" customHeight="1">
      <c r="A14" s="394"/>
      <c r="B14" s="103"/>
      <c r="C14" s="104"/>
      <c r="D14" s="105"/>
      <c r="E14" s="106"/>
      <c r="F14" s="394"/>
      <c r="G14" s="115">
        <f>IF(Setup!$B$25="#",0,IF(F13&gt;0,VLOOKUP(F13,DrawPrep!$A$3:$N$18,12,FALSE),0))</f>
        <v>22974</v>
      </c>
      <c r="H14" s="116" t="str">
        <f>IF(G14&gt;0,VLOOKUP(G14,DrawPrep!$L$3:$N$18,2,FALSE)," ")</f>
        <v>ΒΑΣΙΛΑΚΗ ΧΡΙΣΤΙΝΑ</v>
      </c>
      <c r="I14" s="311" t="str">
        <f t="shared" si="0"/>
        <v>ΒΑΣΙΛΑΚΗ</v>
      </c>
      <c r="J14" s="279" t="str">
        <f>IF($G14&gt;0,VLOOKUP($G14,DrawPrep!$L$3:$N$18,3,FALSE),"")</f>
        <v>1ο ΓΕΛ ΠΕΥΚΗΣ</v>
      </c>
      <c r="K14" s="33">
        <v>2</v>
      </c>
      <c r="L14" s="143" t="str">
        <f>UPPER(IF($A$2="R",IF(OR(K14=1,K14="a"),G14,IF(OR(K14=2,K14="b"),G16,"")),IF(OR(K14=1,K14="1"),I14,IF(OR(K14=2,K14="b"),I16,""))))</f>
        <v>ΔΑΛΙΑΝΗ</v>
      </c>
      <c r="M14" s="52"/>
      <c r="N14" s="55"/>
      <c r="O14" s="52"/>
      <c r="P14" s="176"/>
      <c r="X14" s="226">
        <f t="shared" si="1"/>
        <v>22974</v>
      </c>
      <c r="Y14" s="175" t="str">
        <f t="shared" si="1"/>
        <v>ΒΑΣΙΛΑΚΗ ΧΡΙΣΤΙΝΑ</v>
      </c>
      <c r="Z14" s="227"/>
      <c r="AA14" s="175" t="str">
        <f t="shared" si="2"/>
        <v>ΔΑΛΙΑΝΗ</v>
      </c>
      <c r="AB14" s="227"/>
      <c r="AC14" s="227"/>
    </row>
    <row r="15" spans="1:29" ht="13.15" customHeight="1">
      <c r="A15" s="388">
        <v>6</v>
      </c>
      <c r="B15" s="83">
        <f>5-D15+4</f>
        <v>8</v>
      </c>
      <c r="C15" s="84">
        <v>5</v>
      </c>
      <c r="D15" s="85">
        <f>D13+E15</f>
        <v>1</v>
      </c>
      <c r="E15" s="86">
        <f>IF($B$2&gt;=C15,1,0)</f>
        <v>0</v>
      </c>
      <c r="F15" s="388">
        <f>IF($B$2&gt;=C15,"-",VLOOKUP($B15,Setup!$G$12:$H$27,2,FALSE))</f>
        <v>6</v>
      </c>
      <c r="G15" s="87">
        <f>IF(Setup!$B$25="#",0,IF(NOT(F15="-"),VLOOKUP(F15,DrawPrep!$A$3:$N$18,7,FALSE),0))</f>
        <v>23033</v>
      </c>
      <c r="H15" s="88" t="str">
        <f>IF(G15&gt;0,VLOOKUP(G15,DrawPrep!$G$3:$L$18,2,FALSE),"bye")</f>
        <v>ΚΟΥΚΟΥΒΙΤΑΚΗ ΕΛΕΝΗ-ΑΝΝΑ</v>
      </c>
      <c r="I15" s="312" t="str">
        <f t="shared" si="0"/>
        <v>ΚΟΥΚΟΥΒΙΤΑΚΗ</v>
      </c>
      <c r="J15" s="272" t="str">
        <f>IF($G15&gt;0,VLOOKUP($G15,DrawPrep!$G$3:$L$18,3,FALSE),"")</f>
        <v>2ο ΓΕΛ ΒΡΙΛΗΣΣΙΩΝ</v>
      </c>
      <c r="K15" s="60"/>
      <c r="L15" s="430" t="s">
        <v>185</v>
      </c>
      <c r="M15" s="21"/>
      <c r="N15" s="143" t="str">
        <f>UPPER(IF($A$2="R",IF(OR(M16=1,M16="a"),L13,IF(OR(M16=2,M15="b"),L17,"")),IF(OR(M16=1,M16="a"),L13,IF(OR(M16=2,M16="b"),L17,""))))</f>
        <v/>
      </c>
      <c r="O15" s="61"/>
      <c r="P15" s="176"/>
      <c r="X15" s="226">
        <f t="shared" si="1"/>
        <v>23033</v>
      </c>
      <c r="Y15" s="175" t="str">
        <f t="shared" si="1"/>
        <v>ΚΟΥΚΟΥΒΙΤΑΚΗ ΕΛΕΝΗ-ΑΝΝΑ</v>
      </c>
      <c r="Z15" s="227"/>
      <c r="AA15" s="229" t="str">
        <f t="shared" si="2"/>
        <v>64 62</v>
      </c>
      <c r="AB15" s="227" t="str">
        <f t="shared" si="3"/>
        <v/>
      </c>
      <c r="AC15" s="227"/>
    </row>
    <row r="16" spans="1:29" ht="13.15" customHeight="1">
      <c r="A16" s="389"/>
      <c r="B16" s="90"/>
      <c r="C16" s="91"/>
      <c r="D16" s="92"/>
      <c r="E16" s="93"/>
      <c r="F16" s="389"/>
      <c r="G16" s="94">
        <f>IF(Setup!$B$25="#",0,IF(NOT(F15="-"),VLOOKUP(F15,DrawPrep!$A$3:$N$18,12,FALSE),0))</f>
        <v>29449</v>
      </c>
      <c r="H16" s="95" t="str">
        <f>IF(G16&gt;0,VLOOKUP(G16,DrawPrep!$L$3:$N$18,2,FALSE)," ")</f>
        <v>ΔΑΛΙΑΝΗ ΔΗΜΗΤΡΑ</v>
      </c>
      <c r="I16" s="313" t="str">
        <f t="shared" si="0"/>
        <v>ΔΑΛΙΑΝΗ</v>
      </c>
      <c r="J16" s="273" t="str">
        <f>IF($G16&gt;0,VLOOKUP($G16,DrawPrep!$L$3:$N$18,3,FALSE),"")</f>
        <v>ΙΔ.ΕΝ.ΛΥΚΕΙΟ ΘΕΟΜΗΤΩΡ</v>
      </c>
      <c r="K16" s="34"/>
      <c r="L16" s="55"/>
      <c r="M16" s="54"/>
      <c r="N16" s="143" t="str">
        <f>UPPER(IF($A$2="R",IF(OR(M16=1,M16="a"),L14,IF(OR(M16=2,M16="b"),L18,"")),IF(OR(M16=1,M16="a"),L14,IF(OR(M16=2,M16="b"),L18,""))))</f>
        <v/>
      </c>
      <c r="O16" s="61"/>
      <c r="P16" s="176"/>
      <c r="X16" s="230">
        <f t="shared" si="1"/>
        <v>29449</v>
      </c>
      <c r="Y16" s="228" t="str">
        <f t="shared" si="1"/>
        <v>ΔΑΛΙΑΝΗ ΔΗΜΗΤΡΑ</v>
      </c>
      <c r="Z16" s="227"/>
      <c r="AA16" s="231"/>
      <c r="AB16" s="233" t="str">
        <f t="shared" si="3"/>
        <v/>
      </c>
      <c r="AC16" s="227"/>
    </row>
    <row r="17" spans="1:29" ht="13.15" customHeight="1">
      <c r="A17" s="390">
        <v>7</v>
      </c>
      <c r="B17" s="97">
        <f>6-D17+4</f>
        <v>8</v>
      </c>
      <c r="C17" s="117">
        <f>VALUE(Setup!E2)</f>
        <v>3</v>
      </c>
      <c r="D17" s="99">
        <f>D15+E17</f>
        <v>2</v>
      </c>
      <c r="E17" s="118">
        <f>IF($B$2&gt;=C17,1,0)</f>
        <v>1</v>
      </c>
      <c r="F17" s="390" t="str">
        <f>IF($B$2&gt;=C17,"-",VLOOKUP($B17,Setup!$G$12:$H$27,2,FALSE))</f>
        <v>-</v>
      </c>
      <c r="G17" s="101">
        <f>IF(Setup!$B$25="#",0,IF(NOT(F17="-"),VLOOKUP(F17,DrawPrep!$A$3:$N$18,7,FALSE),0))</f>
        <v>0</v>
      </c>
      <c r="H17" s="102" t="str">
        <f>IF(G17&gt;0,VLOOKUP(G17,DrawPrep!$G$3:$L$18,2,FALSE),"bye")</f>
        <v>bye</v>
      </c>
      <c r="I17" s="314" t="str">
        <f t="shared" si="0"/>
        <v/>
      </c>
      <c r="J17" s="274" t="str">
        <f>IF($G17&gt;0,VLOOKUP($G17,DrawPrep!$G$3:$L$18,3,FALSE),"")</f>
        <v/>
      </c>
      <c r="K17" s="21"/>
      <c r="L17" s="143" t="str">
        <f>UPPER(IF($A$2="R",IF(OR(K18=1,K18="a"),G17,IF(OR(K18=2,K18="b"),G19,"")),IF(OR(K18=1,K18="1"),I17,IF(OR(K18=2,K18="b"),I19,""))))</f>
        <v>ΚΩΤΣΑΚΗ</v>
      </c>
      <c r="M17" s="58"/>
      <c r="N17" s="59"/>
      <c r="O17" s="52"/>
      <c r="P17" s="176"/>
      <c r="X17" s="223">
        <f t="shared" si="1"/>
        <v>0</v>
      </c>
      <c r="Y17" s="224" t="str">
        <f t="shared" si="1"/>
        <v>bye</v>
      </c>
      <c r="Z17" s="225"/>
      <c r="AA17" s="231" t="str">
        <f t="shared" si="2"/>
        <v>ΚΩΤΣΑΚΗ</v>
      </c>
      <c r="AB17" s="234">
        <f t="shared" si="3"/>
        <v>0</v>
      </c>
      <c r="AC17" s="227"/>
    </row>
    <row r="18" spans="1:29" ht="13.15" customHeight="1">
      <c r="A18" s="391"/>
      <c r="B18" s="103"/>
      <c r="C18" s="119"/>
      <c r="D18" s="105"/>
      <c r="E18" s="120"/>
      <c r="F18" s="391"/>
      <c r="G18" s="107">
        <f>IF(Setup!$B$25="#",0,IF(NOT(F17="-"),VLOOKUP(F17,DrawPrep!$A$3:$N$18,12,FALSE),0))</f>
        <v>0</v>
      </c>
      <c r="H18" s="108" t="str">
        <f>IF(G18&gt;0,VLOOKUP(G18,DrawPrep!$L$3:$N$18,2,FALSE)," ")</f>
        <v xml:space="preserve"> </v>
      </c>
      <c r="I18" s="315" t="str">
        <f t="shared" si="0"/>
        <v/>
      </c>
      <c r="J18" s="275" t="str">
        <f>IF($G18&gt;0,VLOOKUP($G18,DrawPrep!$L$3:$N$18,3,FALSE),"")</f>
        <v/>
      </c>
      <c r="K18" s="54">
        <v>2</v>
      </c>
      <c r="L18" s="96" t="str">
        <f>UPPER(IF($A$2="R",IF(OR(K18=1,K18="a"),G18,IF(OR(K18=2,K18="b"),G20,"")),IF(OR(K18=1,K18="1"),I18,IF(OR(K18=2,K18="b"),I20,""))))</f>
        <v>ΤΣΕΚΟΥΡΑ</v>
      </c>
      <c r="M18" s="34"/>
      <c r="N18" s="51"/>
      <c r="O18" s="52"/>
      <c r="P18" s="62" t="s">
        <v>47</v>
      </c>
      <c r="X18" s="226">
        <f t="shared" si="1"/>
        <v>0</v>
      </c>
      <c r="Y18" s="175" t="str">
        <f t="shared" si="1"/>
        <v xml:space="preserve"> </v>
      </c>
      <c r="Z18" s="227"/>
      <c r="AA18" s="232" t="str">
        <f t="shared" si="2"/>
        <v>ΤΣΕΚΟΥΡΑ</v>
      </c>
      <c r="AB18" s="175"/>
      <c r="AC18" s="227"/>
    </row>
    <row r="19" spans="1:29" ht="13.15" customHeight="1">
      <c r="A19" s="400">
        <v>8</v>
      </c>
      <c r="B19" s="121">
        <f>VALUE(Setup!E2)</f>
        <v>3</v>
      </c>
      <c r="C19" s="122"/>
      <c r="D19" s="85">
        <f>D17+E19</f>
        <v>2</v>
      </c>
      <c r="E19" s="123">
        <v>0</v>
      </c>
      <c r="F19" s="395">
        <f>VLOOKUP($B19,Setup!$G$12:$H$27,2,FALSE)</f>
        <v>3</v>
      </c>
      <c r="G19" s="124">
        <f>IF(Setup!$B$25="#",0,IF(F19&gt;0,VLOOKUP(F19,DrawPrep!$A$3:$N$18,7,FALSE),0))</f>
        <v>24664</v>
      </c>
      <c r="H19" s="125" t="str">
        <f>IF(G19&gt;0,VLOOKUP(G19,DrawPrep!$G$3:$L$18,2,FALSE),"bye")</f>
        <v>ΚΩΤΣΑΚΗ ΑΙΚΑΤΕΡΙΝΗ</v>
      </c>
      <c r="I19" s="316" t="str">
        <f t="shared" si="0"/>
        <v>ΚΩΤΣΑΚΗ</v>
      </c>
      <c r="J19" s="126" t="str">
        <f>IF($G19&gt;0,VLOOKUP($G19,DrawPrep!$G$3:$L$18,3,FALSE),"")</f>
        <v>3ο ΓΕΛ ΠΕΡΙΣΤΕΡΙΟΥ</v>
      </c>
      <c r="K19" s="34"/>
      <c r="L19" s="51"/>
      <c r="N19" s="51"/>
      <c r="O19" s="52"/>
      <c r="P19" s="150" t="str">
        <f>UPPER(IF($A$2="R",IF(OR(O20=1,O20="a"),P11,IF(OR(O20=2,O20="b"),P27,"")),IF(OR(O20=1,O20="a"),P11,IF(OR(O20=2,O20="b"),P27,""))))</f>
        <v/>
      </c>
      <c r="X19" s="226">
        <f t="shared" si="1"/>
        <v>24664</v>
      </c>
      <c r="Y19" s="175" t="str">
        <f t="shared" si="1"/>
        <v>ΚΩΤΣΑΚΗ ΑΙΚΑΤΕΡΙΝΗ</v>
      </c>
      <c r="Z19" s="227"/>
      <c r="AA19" s="234">
        <f t="shared" si="2"/>
        <v>0</v>
      </c>
      <c r="AB19" s="175"/>
      <c r="AC19" s="227" t="str">
        <f t="shared" si="4"/>
        <v/>
      </c>
    </row>
    <row r="20" spans="1:29" ht="13.15" customHeight="1">
      <c r="A20" s="401"/>
      <c r="B20" s="127"/>
      <c r="C20" s="128"/>
      <c r="D20" s="92"/>
      <c r="E20" s="129"/>
      <c r="F20" s="396"/>
      <c r="G20" s="130">
        <f>IF(Setup!$B$25="#",0,IF(F19&gt;0,VLOOKUP(F19,DrawPrep!$A$3:$N$18,12,FALSE),0))</f>
        <v>25641</v>
      </c>
      <c r="H20" s="131" t="str">
        <f>IF(G20&gt;0,VLOOKUP(G20,DrawPrep!$L$3:$N$18,2,FALSE)," ")</f>
        <v>ΤΣΕΚΟΥΡΑ ΚΩΝΣΤΑΝΤΙΝΑ</v>
      </c>
      <c r="I20" s="317" t="str">
        <f t="shared" si="0"/>
        <v>ΤΣΕΚΟΥΡΑ</v>
      </c>
      <c r="J20" s="132" t="str">
        <f>IF($G20&gt;0,VLOOKUP($G20,DrawPrep!$L$3:$N$18,3,FALSE),"")</f>
        <v>2ο ΓΕΛ ΠΕΥΚΗΣ</v>
      </c>
      <c r="K20" s="34"/>
      <c r="L20" s="51"/>
      <c r="N20" s="51"/>
      <c r="O20" s="54"/>
      <c r="P20" s="153" t="str">
        <f>UPPER(IF($A$2="R",IF(OR(O20=1,O20="a"),P12,IF(OR(O20=2,O20="b"),P28,"")),IF(OR(O20=1,O20="a"),P12,IF(OR(O20=2,O20="b"),P28,""))))</f>
        <v/>
      </c>
      <c r="X20" s="230">
        <f t="shared" si="1"/>
        <v>25641</v>
      </c>
      <c r="Y20" s="228" t="str">
        <f t="shared" si="1"/>
        <v>ΤΣΕΚΟΥΡΑ ΚΩΝΣΤΑΝΤΙΝΑ</v>
      </c>
      <c r="Z20" s="227"/>
      <c r="AA20" s="175"/>
      <c r="AB20" s="175"/>
      <c r="AC20" s="227" t="str">
        <f t="shared" si="4"/>
        <v/>
      </c>
    </row>
    <row r="21" spans="1:29" ht="13.15" customHeight="1">
      <c r="A21" s="393">
        <v>9</v>
      </c>
      <c r="B21" s="117">
        <f>VALUE(Setup!E3)</f>
        <v>4</v>
      </c>
      <c r="C21" s="98"/>
      <c r="D21" s="99">
        <f>D19+E21</f>
        <v>2</v>
      </c>
      <c r="E21" s="100">
        <v>0</v>
      </c>
      <c r="F21" s="398">
        <f>VLOOKUP($B21,Setup!$G$12:$H$27,2,FALSE)</f>
        <v>4</v>
      </c>
      <c r="G21" s="73">
        <f>IF(Setup!$B$25="#",0,IF(F21&gt;0,VLOOKUP(F21,DrawPrep!$A$3:$N$18,7,FALSE),0))</f>
        <v>27401</v>
      </c>
      <c r="H21" s="74" t="str">
        <f>IF(G21&gt;0,VLOOKUP(G21,DrawPrep!$G$3:$L$18,2,FALSE),"bye")</f>
        <v>ΠΕΤΡΙΔΟΥ ΗΛΕΚΤΡΑ</v>
      </c>
      <c r="I21" s="310" t="str">
        <f t="shared" si="0"/>
        <v>ΠΕΤΡΙΔΟΥ</v>
      </c>
      <c r="J21" s="75" t="str">
        <f>IF($G21&gt;0,VLOOKUP($G21,DrawPrep!$G$3:$L$18,3,FALSE),"")</f>
        <v>ΚΟΛΛΕΓΙΟ ΑΘΗΝΩΝ</v>
      </c>
      <c r="K21" s="21"/>
      <c r="L21" s="143" t="str">
        <f>UPPER(IF($A$2="R",IF(OR(K22=1,K22="a"),G21,IF(OR(K22=2,K22="b"),G23,"")),IF(OR(K22=1,K22="1"),I21,IF(OR(K22=2,K22="b"),I23,""))))</f>
        <v>ΠΕΤΡΙΔΟΥ</v>
      </c>
      <c r="M21" s="52"/>
      <c r="N21" s="51"/>
      <c r="O21" s="52"/>
      <c r="P21" s="176"/>
      <c r="X21" s="223">
        <f t="shared" si="1"/>
        <v>27401</v>
      </c>
      <c r="Y21" s="224" t="str">
        <f t="shared" si="1"/>
        <v>ΠΕΤΡΙΔΟΥ ΗΛΕΚΤΡΑ</v>
      </c>
      <c r="Z21" s="225"/>
      <c r="AA21" s="175" t="str">
        <f t="shared" si="2"/>
        <v>ΠΕΤΡΙΔΟΥ</v>
      </c>
      <c r="AB21" s="175"/>
      <c r="AC21" s="225">
        <f t="shared" si="4"/>
        <v>0</v>
      </c>
    </row>
    <row r="22" spans="1:29" ht="13.15" customHeight="1">
      <c r="A22" s="394"/>
      <c r="B22" s="133"/>
      <c r="C22" s="104"/>
      <c r="D22" s="105"/>
      <c r="E22" s="106"/>
      <c r="F22" s="399"/>
      <c r="G22" s="80">
        <f>IF(Setup!$B$25="#",0,IF(F21&gt;0,VLOOKUP(F21,DrawPrep!$A$3:$N$18,12,FALSE),0))</f>
        <v>24142</v>
      </c>
      <c r="H22" s="81" t="str">
        <f>IF(G22&gt;0,VLOOKUP(G22,DrawPrep!$L$3:$N$18,2,FALSE)," ")</f>
        <v>ΔΕΜΕΝΑΓΑ ΔΑΦΝΗ</v>
      </c>
      <c r="I22" s="311" t="str">
        <f t="shared" si="0"/>
        <v>ΔΕΜΕΝΑΓΑ</v>
      </c>
      <c r="J22" s="82" t="str">
        <f>IF($G22&gt;0,VLOOKUP($G22,DrawPrep!$L$3:$N$18,3,FALSE),"")</f>
        <v>1ο ΓΕΛ ΝΕΑΣ ΜΑΚΡΗΣ</v>
      </c>
      <c r="K22" s="54">
        <v>1</v>
      </c>
      <c r="L22" s="143" t="str">
        <f>UPPER(IF($A$2="R",IF(OR(K22=1,K22="a"),G22,IF(OR(K22=2,K22="b"),G24,"")),IF(OR(K22=1,K22="1"),I22,IF(OR(K22=2,K22="b"),I24,""))))</f>
        <v>ΔΕΜΕΝΑΓΑ</v>
      </c>
      <c r="M22" s="52"/>
      <c r="N22" s="51"/>
      <c r="P22" s="176"/>
      <c r="X22" s="226">
        <f t="shared" si="1"/>
        <v>24142</v>
      </c>
      <c r="Y22" s="175" t="str">
        <f t="shared" si="1"/>
        <v>ΔΕΜΕΝΑΓΑ ΔΑΦΝΗ</v>
      </c>
      <c r="Z22" s="227"/>
      <c r="AA22" s="175" t="str">
        <f t="shared" si="2"/>
        <v>ΔΕΜΕΝΑΓΑ</v>
      </c>
      <c r="AB22" s="175"/>
      <c r="AC22" s="227"/>
    </row>
    <row r="23" spans="1:29" ht="13.15" customHeight="1">
      <c r="A23" s="388">
        <v>10</v>
      </c>
      <c r="B23" s="83">
        <f>7-D23+4</f>
        <v>9</v>
      </c>
      <c r="C23" s="121">
        <f>VALUE(Setup!E3)</f>
        <v>4</v>
      </c>
      <c r="D23" s="85">
        <f>D21+E23</f>
        <v>2</v>
      </c>
      <c r="E23" s="86">
        <f>IF($B$2&gt;=C23,1,0)</f>
        <v>0</v>
      </c>
      <c r="F23" s="388">
        <f>IF($B$2&gt;=C23,"-",VLOOKUP($B23,Setup!$G$12:$H$27,2,FALSE))</f>
        <v>8</v>
      </c>
      <c r="G23" s="87">
        <f>IF(Setup!$B$25="#",0,IF(NOT(F23="-"),VLOOKUP(F23,DrawPrep!$A$3:$N$18,7,FALSE),0))</f>
        <v>25728</v>
      </c>
      <c r="H23" s="88" t="str">
        <f>IF(G23&gt;0,VLOOKUP(G23,DrawPrep!$G$3:$L$18,2,FALSE),"bye")</f>
        <v>ΝΤΟΥΜΑ ΔΑΦΝΗ</v>
      </c>
      <c r="I23" s="312" t="str">
        <f t="shared" si="0"/>
        <v>ΝΤΟΥΜΑ</v>
      </c>
      <c r="J23" s="272" t="str">
        <f>IF($G23&gt;0,VLOOKUP($G23,DrawPrep!$G$3:$L$18,3,FALSE),"")</f>
        <v>2ο ΓΕΛ ΠΕΥΚΗΣ</v>
      </c>
      <c r="K23" s="34"/>
      <c r="L23" s="430" t="s">
        <v>186</v>
      </c>
      <c r="M23" s="21"/>
      <c r="N23" s="143" t="str">
        <f>UPPER(IF($A$2="R",IF(OR(M24=1,M24="a"),L21,IF(OR(M24=2,M23="b"),L25,"")),IF(OR(M24=1,M24="a"),L21,IF(OR(M24=2,M24="b"),L25,""))))</f>
        <v/>
      </c>
      <c r="O23" s="52"/>
      <c r="P23" s="176"/>
      <c r="X23" s="226">
        <f t="shared" si="1"/>
        <v>25728</v>
      </c>
      <c r="Y23" s="175" t="str">
        <f t="shared" si="1"/>
        <v>ΝΤΟΥΜΑ ΔΑΦΝΗ</v>
      </c>
      <c r="Z23" s="227"/>
      <c r="AA23" s="229" t="str">
        <f t="shared" si="2"/>
        <v>62 60</v>
      </c>
      <c r="AB23" s="175" t="str">
        <f t="shared" si="3"/>
        <v/>
      </c>
      <c r="AC23" s="227"/>
    </row>
    <row r="24" spans="1:29" ht="13.15" customHeight="1">
      <c r="A24" s="389"/>
      <c r="B24" s="90"/>
      <c r="C24" s="134"/>
      <c r="D24" s="92"/>
      <c r="E24" s="93"/>
      <c r="F24" s="389"/>
      <c r="G24" s="94">
        <f>IF(Setup!$B$25="#",0,IF(NOT(F23="-"),VLOOKUP(F23,DrawPrep!$A$3:$N$18,12,FALSE),0))</f>
        <v>26824</v>
      </c>
      <c r="H24" s="95" t="str">
        <f>IF(G24&gt;0,VLOOKUP(G24,DrawPrep!$L$3:$N$18,2,FALSE)," ")</f>
        <v>ΚΟΛΟΥΤΣΟΥ ΜΑΡΙΑ-ΕΥΑΓΓΕΛΙΑ</v>
      </c>
      <c r="I24" s="313" t="str">
        <f t="shared" si="0"/>
        <v>ΚΟΛΟΥΤΣΟΥ</v>
      </c>
      <c r="J24" s="273" t="str">
        <f>IF($G24&gt;0,VLOOKUP($G24,DrawPrep!$L$3:$N$18,3,FALSE),"")</f>
        <v>ΙΔ.ΓΕΛ ΠΟΛΥΤΡΟΠΗ ΑΡΜΟΝΙΑ</v>
      </c>
      <c r="K24" s="34"/>
      <c r="L24" s="55"/>
      <c r="M24" s="57"/>
      <c r="N24" s="143" t="str">
        <f>UPPER(IF($A$2="R",IF(OR(M24=1,M24="a"),L22,IF(OR(M24=2,M24="b"),L26,"")),IF(OR(M24=1,M24="a"),L22,IF(OR(M24=2,M24="b"),L26,""))))</f>
        <v/>
      </c>
      <c r="O24" s="52"/>
      <c r="P24" s="176"/>
      <c r="X24" s="230">
        <f t="shared" si="1"/>
        <v>26824</v>
      </c>
      <c r="Y24" s="228" t="str">
        <f t="shared" si="1"/>
        <v>ΚΟΛΟΥΤΣΟΥ ΜΑΡΙΑ-ΕΥΑΓΓΕΛΙΑ</v>
      </c>
      <c r="Z24" s="227"/>
      <c r="AA24" s="231"/>
      <c r="AB24" s="175" t="str">
        <f t="shared" si="3"/>
        <v/>
      </c>
      <c r="AC24" s="227"/>
    </row>
    <row r="25" spans="1:29" ht="13.15" customHeight="1">
      <c r="A25" s="390">
        <v>11</v>
      </c>
      <c r="B25" s="97">
        <f>8-D25+4</f>
        <v>10</v>
      </c>
      <c r="C25" s="98"/>
      <c r="D25" s="99">
        <f>D23+E25</f>
        <v>2</v>
      </c>
      <c r="E25" s="100">
        <v>0</v>
      </c>
      <c r="F25" s="390">
        <f>VLOOKUP($B25,Setup!$G$12:$H$27,2,FALSE)</f>
        <v>9</v>
      </c>
      <c r="G25" s="101">
        <f>IF(Setup!$B$25="#",0,IF(F25&gt;0,VLOOKUP(F25,DrawPrep!$A$3:$N$18,7,FALSE),0))</f>
        <v>26308</v>
      </c>
      <c r="H25" s="102" t="str">
        <f>IF(G25&gt;0,VLOOKUP(G25,DrawPrep!$G$3:$L$18,2,FALSE),"bye")</f>
        <v>ΜΑΛΑΜΟΥ ΜΑΡΙΑ</v>
      </c>
      <c r="I25" s="314" t="str">
        <f t="shared" si="0"/>
        <v>ΜΑΛΑΜΟΥ</v>
      </c>
      <c r="J25" s="274" t="str">
        <f>IF($G25&gt;0,VLOOKUP($G25,DrawPrep!$G$3:$L$18,3,FALSE),"")</f>
        <v>ΖΩΣΙΜΑΙΑ ΣΧΟΛΗ ΙΩΑΝΝΙΝΩΝ</v>
      </c>
      <c r="K25" s="21"/>
      <c r="L25" s="143" t="str">
        <f>UPPER(IF($A$2="R",IF(OR(K26=1,K26="a"),G25,IF(OR(K26=2,K26="b"),G27,"")),IF(OR(K26=1,K26="1"),I25,IF(OR(K26=2,K26="b"),I27,""))))</f>
        <v>ΜΑΛΑΜΟΥ</v>
      </c>
      <c r="M25" s="58"/>
      <c r="N25" s="56"/>
      <c r="O25" s="52"/>
      <c r="P25" s="176"/>
      <c r="X25" s="223">
        <f t="shared" si="1"/>
        <v>26308</v>
      </c>
      <c r="Y25" s="224" t="str">
        <f t="shared" si="1"/>
        <v>ΜΑΛΑΜΟΥ ΜΑΡΙΑ</v>
      </c>
      <c r="Z25" s="225"/>
      <c r="AA25" s="231" t="str">
        <f t="shared" si="2"/>
        <v>ΜΑΛΑΜΟΥ</v>
      </c>
      <c r="AB25" s="229">
        <f t="shared" si="3"/>
        <v>0</v>
      </c>
      <c r="AC25" s="227"/>
    </row>
    <row r="26" spans="1:29" ht="13.15" customHeight="1">
      <c r="A26" s="391"/>
      <c r="B26" s="103"/>
      <c r="C26" s="104"/>
      <c r="D26" s="105"/>
      <c r="E26" s="106"/>
      <c r="F26" s="391"/>
      <c r="G26" s="107">
        <f>IF(Setup!$B$25="#",0,IF(F25&gt;0,VLOOKUP(F25,DrawPrep!$A$3:$N$18,12,FALSE),0))</f>
        <v>26307</v>
      </c>
      <c r="H26" s="108" t="str">
        <f>IF(G26&gt;0,VLOOKUP(G26,DrawPrep!$L$3:$N$18,2,FALSE)," ")</f>
        <v>ΜΑΛΑΜΟΥ ΚΡΙΝΑ</v>
      </c>
      <c r="I26" s="315" t="str">
        <f t="shared" si="0"/>
        <v>ΜΑΛΑΜΟΥ</v>
      </c>
      <c r="J26" s="275" t="str">
        <f>IF($G26&gt;0,VLOOKUP($G26,DrawPrep!$L$3:$N$18,3,FALSE),"")</f>
        <v>ΖΩΣΙΜΑΙΑ ΣΧΟΛΗ ΙΩΑΝΝΙΝΩΝ</v>
      </c>
      <c r="K26" s="54">
        <v>1</v>
      </c>
      <c r="L26" s="96" t="str">
        <f>UPPER(IF($A$2="R",IF(OR(K26=1,K26="a"),G26,IF(OR(K26=2,K26="b"),G28,"")),IF(OR(K26=1,K26="1"),I26,IF(OR(K26=2,K26="b"),I28,""))))</f>
        <v>ΜΑΛΑΜΟΥ</v>
      </c>
      <c r="M26" s="58"/>
      <c r="N26" s="55"/>
      <c r="O26" s="52"/>
      <c r="P26" s="176"/>
      <c r="X26" s="226">
        <f t="shared" si="1"/>
        <v>26307</v>
      </c>
      <c r="Y26" s="175" t="str">
        <f t="shared" si="1"/>
        <v>ΜΑΛΑΜΟΥ ΚΡΙΝΑ</v>
      </c>
      <c r="Z26" s="227"/>
      <c r="AA26" s="232" t="str">
        <f t="shared" si="2"/>
        <v>ΜΑΛΑΜΟΥ</v>
      </c>
      <c r="AB26" s="227"/>
      <c r="AC26" s="227"/>
    </row>
    <row r="27" spans="1:29" ht="13.15" customHeight="1">
      <c r="A27" s="400">
        <v>12</v>
      </c>
      <c r="B27" s="83">
        <f>9-D27+4</f>
        <v>11</v>
      </c>
      <c r="C27" s="84">
        <v>6</v>
      </c>
      <c r="D27" s="85">
        <f>D25+E27</f>
        <v>2</v>
      </c>
      <c r="E27" s="86">
        <f>IF($B$2&gt;=C27,1,0)</f>
        <v>0</v>
      </c>
      <c r="F27" s="400">
        <f>IF($B$2&gt;=C27,"-",VLOOKUP($B27,Setup!$G$12:$H$27,2,FALSE))</f>
        <v>13</v>
      </c>
      <c r="G27" s="109">
        <f>IF(Setup!$B$25="#",0,IF(NOT(F27="-"),VLOOKUP(F27,DrawPrep!$A$3:$N$18,7,FALSE),0))</f>
        <v>28813</v>
      </c>
      <c r="H27" s="110" t="str">
        <f>IF(G27&gt;0,VLOOKUP(G27,DrawPrep!$G$3:$L$18,2,FALSE),"bye")</f>
        <v>ΓΡΙΝΕΖΟΥ ΣΟΦΙΑ</v>
      </c>
      <c r="I27" s="316" t="str">
        <f t="shared" si="0"/>
        <v>ΓΡΙΝΕΖΟΥ</v>
      </c>
      <c r="J27" s="276" t="str">
        <f>IF($G27&gt;0,VLOOKUP($G27,DrawPrep!$G$3:$L$18,3,FALSE),"")</f>
        <v>2ο ΓΕΛ ΑΡΓΟΥΣ</v>
      </c>
      <c r="K27" s="34"/>
      <c r="L27" s="429" t="s">
        <v>184</v>
      </c>
      <c r="M27" s="52"/>
      <c r="N27" s="55"/>
      <c r="O27" s="21"/>
      <c r="P27" s="177" t="str">
        <f>UPPER(IF($A$2="R",IF(OR(O28=1,O28="a"),N23,IF(OR(O28=2,O28="b"),N31,"")),IF(OR(O28=1,O28="a"),N23,IF(OR(O28=2,O28="b"),N31,""))))</f>
        <v/>
      </c>
      <c r="X27" s="226">
        <f t="shared" si="1"/>
        <v>28813</v>
      </c>
      <c r="Y27" s="175" t="str">
        <f t="shared" si="1"/>
        <v>ΓΡΙΝΕΖΟΥ ΣΟΦΙΑ</v>
      </c>
      <c r="Z27" s="227"/>
      <c r="AA27" s="175" t="str">
        <f t="shared" si="2"/>
        <v>60 60</v>
      </c>
      <c r="AB27" s="227"/>
      <c r="AC27" s="227" t="str">
        <f t="shared" si="4"/>
        <v/>
      </c>
    </row>
    <row r="28" spans="1:29" ht="13.15" customHeight="1">
      <c r="A28" s="401"/>
      <c r="B28" s="90"/>
      <c r="C28" s="91"/>
      <c r="D28" s="92"/>
      <c r="E28" s="93"/>
      <c r="F28" s="401"/>
      <c r="G28" s="111">
        <f>IF(Setup!$B$25="#",0,IF(NOT(F27="-"),VLOOKUP(F27,DrawPrep!$A$3:$N$18,12,FALSE),0))</f>
        <v>31348</v>
      </c>
      <c r="H28" s="112" t="str">
        <f>IF(G28&gt;0,VLOOKUP(G28,DrawPrep!$L$3:$N$18,2,FALSE)," ")</f>
        <v>ΧΡΙΣΤΟΠΟΥΛΟΥ ΧΡΙΣΤΙΝΑ</v>
      </c>
      <c r="I28" s="317" t="str">
        <f t="shared" si="0"/>
        <v>ΧΡΙΣΤΟΠΟΥΛΟΥ</v>
      </c>
      <c r="J28" s="277" t="str">
        <f>IF($G28&gt;0,VLOOKUP($G28,DrawPrep!$L$3:$N$18,3,FALSE),"")</f>
        <v>2ο ΓΕΛ ΑΡΓΟΥΣ</v>
      </c>
      <c r="K28" s="34"/>
      <c r="L28" s="37"/>
      <c r="M28" s="52"/>
      <c r="N28" s="55"/>
      <c r="O28" s="54"/>
      <c r="P28" s="151" t="str">
        <f>UPPER(IF($A$2="R",IF(OR(O28=1,O28="a"),N24,IF(OR(O28=2,O28="b"),N32,"")),IF(OR(O28=1,O28="a"),N24,IF(OR(O28=2,O28="b"),N32,""))))</f>
        <v/>
      </c>
      <c r="X28" s="230">
        <f t="shared" si="1"/>
        <v>31348</v>
      </c>
      <c r="Y28" s="228" t="str">
        <f t="shared" si="1"/>
        <v>ΧΡΙΣΤΟΠΟΥΛΟΥ ΧΡΙΣΤΙΝΑ</v>
      </c>
      <c r="Z28" s="227"/>
      <c r="AA28" s="175"/>
      <c r="AB28" s="227"/>
      <c r="AC28" s="233" t="str">
        <f t="shared" si="4"/>
        <v/>
      </c>
    </row>
    <row r="29" spans="1:29" ht="13.15" customHeight="1">
      <c r="A29" s="393">
        <v>13</v>
      </c>
      <c r="B29" s="97">
        <f>10-D29+4</f>
        <v>12</v>
      </c>
      <c r="C29" s="98"/>
      <c r="D29" s="99">
        <f>D27+E29</f>
        <v>2</v>
      </c>
      <c r="E29" s="100">
        <v>0</v>
      </c>
      <c r="F29" s="393">
        <f>VLOOKUP($B29,Setup!$G$12:$H$27,2,FALSE)</f>
        <v>7</v>
      </c>
      <c r="G29" s="113">
        <f>IF(Setup!$B$25="#",0,IF(F29&gt;0,VLOOKUP(F29,DrawPrep!$A$3:$N$18,7,FALSE),0))</f>
        <v>24899</v>
      </c>
      <c r="H29" s="114" t="str">
        <f>IF(G29&gt;0,VLOOKUP(G29,DrawPrep!$G$3:$L$18,2,FALSE),"bye")</f>
        <v>ΜΠΕΛΙΔΟΥ ΧΡΙΣΤΙΝΑ</v>
      </c>
      <c r="I29" s="310" t="str">
        <f t="shared" si="0"/>
        <v>ΜΠΕΛΙΔΟΥ</v>
      </c>
      <c r="J29" s="278" t="str">
        <f>IF($G29&gt;0,VLOOKUP($G29,DrawPrep!$G$3:$L$18,3,FALSE),"")</f>
        <v>7ο ΓΕΛ ΚΑΛΑΜΑΡΙΑΣ</v>
      </c>
      <c r="K29" s="21"/>
      <c r="L29" s="143" t="str">
        <f>UPPER(IF($A$2="R",IF(OR(K30=1,K30="a"),G29,IF(OR(K30=2,K30="b"),G31,"")),IF(OR(K30=1,K30="1"),I29,IF(OR(K30=2,K30="b"),I31,""))))</f>
        <v>ΜΠΕΛΙΔΟΥ</v>
      </c>
      <c r="M29" s="52"/>
      <c r="N29" s="55"/>
      <c r="O29" s="34"/>
      <c r="P29" s="152"/>
      <c r="X29" s="223">
        <f t="shared" si="1"/>
        <v>24899</v>
      </c>
      <c r="Y29" s="224" t="str">
        <f t="shared" si="1"/>
        <v>ΜΠΕΛΙΔΟΥ ΧΡΙΣΤΙΝΑ</v>
      </c>
      <c r="Z29" s="225"/>
      <c r="AA29" s="175" t="str">
        <f t="shared" si="2"/>
        <v>ΜΠΕΛΙΔΟΥ</v>
      </c>
      <c r="AB29" s="227"/>
      <c r="AC29" s="175">
        <f t="shared" si="4"/>
        <v>0</v>
      </c>
    </row>
    <row r="30" spans="1:29" ht="13.15" customHeight="1">
      <c r="A30" s="394"/>
      <c r="B30" s="103"/>
      <c r="C30" s="104"/>
      <c r="D30" s="105"/>
      <c r="E30" s="106"/>
      <c r="F30" s="394"/>
      <c r="G30" s="115">
        <f>IF(Setup!$B$25="#",0,IF(F29&gt;0,VLOOKUP(F29,DrawPrep!$A$3:$N$18,12,FALSE),0))</f>
        <v>24109</v>
      </c>
      <c r="H30" s="116" t="str">
        <f>IF(G30&gt;0,VLOOKUP(G30,DrawPrep!$L$3:$N$18,2,FALSE)," ")</f>
        <v>ΣΤΑΜΠΟΥΛΗ ΧΑΡΙΚΛΕΙΑ</v>
      </c>
      <c r="I30" s="311" t="str">
        <f t="shared" si="0"/>
        <v>ΣΤΑΜΠΟΥΛΗ</v>
      </c>
      <c r="J30" s="279" t="str">
        <f>IF($G30&gt;0,VLOOKUP($G30,DrawPrep!$L$3:$N$18,3,FALSE),"")</f>
        <v>ΑΡΣΑΚΕΙΟ ΓΕΛ ΘΕΣ/ΚΗΣ</v>
      </c>
      <c r="K30" s="33">
        <v>1</v>
      </c>
      <c r="L30" s="143" t="str">
        <f>UPPER(IF($A$2="R",IF(OR(K30=1,K30="a"),G30,IF(OR(K30=2,K30="b"),G32,"")),IF(OR(K30=1,K30="1"),I30,IF(OR(K30=2,K30="b"),I32,""))))</f>
        <v>ΣΤΑΜΠΟΥΛΗ</v>
      </c>
      <c r="M30" s="52"/>
      <c r="N30" s="55"/>
      <c r="O30" s="52"/>
      <c r="P30" s="51"/>
      <c r="X30" s="226">
        <f t="shared" si="1"/>
        <v>24109</v>
      </c>
      <c r="Y30" s="175" t="str">
        <f t="shared" si="1"/>
        <v>ΣΤΑΜΠΟΥΛΗ ΧΑΡΙΚΛΕΙΑ</v>
      </c>
      <c r="Z30" s="227"/>
      <c r="AA30" s="235" t="str">
        <f t="shared" si="2"/>
        <v>ΣΤΑΜΠΟΥΛΗ</v>
      </c>
      <c r="AB30" s="227"/>
      <c r="AC30" s="175"/>
    </row>
    <row r="31" spans="1:29" ht="13.15" customHeight="1">
      <c r="A31" s="388">
        <v>14</v>
      </c>
      <c r="B31" s="83">
        <f>11-D31+4</f>
        <v>13</v>
      </c>
      <c r="C31" s="84">
        <v>8</v>
      </c>
      <c r="D31" s="85">
        <f>D29+E31</f>
        <v>2</v>
      </c>
      <c r="E31" s="86">
        <f>IF($B$2&gt;=C31,1,0)</f>
        <v>0</v>
      </c>
      <c r="F31" s="388">
        <f>IF($B$2&gt;=C31,"-",VLOOKUP($B31,Setup!$G$12:$H$27,2,FALSE))</f>
        <v>10</v>
      </c>
      <c r="G31" s="87">
        <f>IF(Setup!$B$25="#",0,IF(NOT(F31="-"),VLOOKUP(F31,DrawPrep!$A$3:$N$18,7,FALSE),0))</f>
        <v>25517</v>
      </c>
      <c r="H31" s="88" t="str">
        <f>IF(G31&gt;0,VLOOKUP(G31,DrawPrep!$G$3:$L$18,2,FALSE),"bye")</f>
        <v>ΧΑΤΖΗ ΚΩΝΣΤΑΝΤΙΝΑ</v>
      </c>
      <c r="I31" s="312" t="str">
        <f t="shared" si="0"/>
        <v>ΧΑΤΖΗ</v>
      </c>
      <c r="J31" s="272" t="str">
        <f>IF($G31&gt;0,VLOOKUP($G31,DrawPrep!$G$3:$L$18,3,FALSE),"")</f>
        <v>ΓΕΛ ΚΑΝΗΘΟΥ</v>
      </c>
      <c r="K31" s="60"/>
      <c r="L31" s="430" t="s">
        <v>187</v>
      </c>
      <c r="M31" s="21"/>
      <c r="N31" s="89" t="str">
        <f>UPPER(IF($A$2="R",IF(OR(M32=1,M32="a"),L29,IF(OR(M32=2,M31="b"),L33,"")),IF(OR(M32=1,M32="a"),L29,IF(OR(M32=2,M32="b"),L33,""))))</f>
        <v/>
      </c>
      <c r="O31" s="52"/>
      <c r="P31" s="51"/>
      <c r="X31" s="226">
        <f t="shared" si="1"/>
        <v>25517</v>
      </c>
      <c r="Y31" s="175" t="str">
        <f t="shared" si="1"/>
        <v>ΧΑΤΖΗ ΚΩΝΣΤΑΝΤΙΝΑ</v>
      </c>
      <c r="Z31" s="227"/>
      <c r="AA31" s="229" t="str">
        <f t="shared" si="2"/>
        <v>64 57 10-5</v>
      </c>
      <c r="AB31" s="227" t="str">
        <f t="shared" si="3"/>
        <v/>
      </c>
      <c r="AC31" s="175"/>
    </row>
    <row r="32" spans="1:29" ht="13.15" customHeight="1">
      <c r="A32" s="389"/>
      <c r="B32" s="90"/>
      <c r="C32" s="91"/>
      <c r="D32" s="92"/>
      <c r="E32" s="93"/>
      <c r="F32" s="389"/>
      <c r="G32" s="94">
        <f>IF(Setup!$B$25="#",0,IF(NOT(F31="-"),VLOOKUP(F31,DrawPrep!$A$3:$N$18,12,FALSE),0))</f>
        <v>25091</v>
      </c>
      <c r="H32" s="95" t="str">
        <f>IF(G32&gt;0,VLOOKUP(G32,DrawPrep!$L$3:$N$18,2,FALSE)," ")</f>
        <v>ΜΑΡΚΑΚΗ ΜΑΡΓΑΡΙΤΑ</v>
      </c>
      <c r="I32" s="313" t="str">
        <f t="shared" si="0"/>
        <v>ΜΑΡΚΑΚΗ</v>
      </c>
      <c r="J32" s="273" t="str">
        <f>IF($G32&gt;0,VLOOKUP($G32,DrawPrep!$L$3:$N$18,3,FALSE),"")</f>
        <v>3ο ΓΕΛ ΗΡΑΚΛΕΙΟΥ</v>
      </c>
      <c r="K32" s="34"/>
      <c r="L32" s="55"/>
      <c r="M32" s="54"/>
      <c r="N32" s="96" t="str">
        <f>UPPER(IF($A$2="R",IF(OR(M32=1,M32="a"),L30,IF(OR(M32=2,M32="b"),L34,"")),IF(OR(M32=1,M32="a"),L30,IF(OR(M32=2,M32="b"),L34,""))))</f>
        <v/>
      </c>
      <c r="O32" s="52"/>
      <c r="P32" s="51"/>
      <c r="X32" s="230">
        <f t="shared" si="1"/>
        <v>25091</v>
      </c>
      <c r="Y32" s="228" t="str">
        <f t="shared" si="1"/>
        <v>ΜΑΡΚΑΚΗ ΜΑΡΓΑΡΙΤΑ</v>
      </c>
      <c r="Z32" s="227"/>
      <c r="AA32" s="231"/>
      <c r="AB32" s="232" t="str">
        <f t="shared" si="3"/>
        <v/>
      </c>
      <c r="AC32" s="175"/>
    </row>
    <row r="33" spans="1:29" ht="13.15" customHeight="1">
      <c r="A33" s="390">
        <v>15</v>
      </c>
      <c r="B33" s="97">
        <f>12-D33+4</f>
        <v>13</v>
      </c>
      <c r="C33" s="135">
        <v>2</v>
      </c>
      <c r="D33" s="99">
        <f>D31+E33</f>
        <v>3</v>
      </c>
      <c r="E33" s="118">
        <f>IF($B$2&gt;=C33,1,0)</f>
        <v>1</v>
      </c>
      <c r="F33" s="390" t="str">
        <f>IF($B$2&gt;=C33,"-",VLOOKUP($B33,Setup!$G$12:$H$27,2,FALSE))</f>
        <v>-</v>
      </c>
      <c r="G33" s="101">
        <f>IF(Setup!$B$25="#",0,IF(NOT(F33="-"),VLOOKUP(F33,DrawPrep!$A$3:$N$18,7,FALSE),0))</f>
        <v>0</v>
      </c>
      <c r="H33" s="102" t="str">
        <f>IF(G33&gt;0,VLOOKUP(G33,DrawPrep!$G$3:$L$18,2,FALSE),"bye")</f>
        <v>bye</v>
      </c>
      <c r="I33" s="314" t="str">
        <f t="shared" si="0"/>
        <v/>
      </c>
      <c r="J33" s="274" t="str">
        <f>IF($G33&gt;0,VLOOKUP($G33,DrawPrep!$G$3:$L$18,3,FALSE),"")</f>
        <v/>
      </c>
      <c r="K33" s="21"/>
      <c r="L33" s="143" t="str">
        <f>UPPER(IF($A$2="R",IF(OR(K34=1,K34="a"),G33,IF(OR(K34=2,K34="b"),G35,"")),IF(OR(K34=1,K34="1"),I33,IF(OR(K34=2,K34="b"),I35,""))))</f>
        <v>ΠΑΛΑΣΚΑ</v>
      </c>
      <c r="M33" s="58"/>
      <c r="N33" s="51"/>
      <c r="O33" s="52"/>
      <c r="P33" s="51"/>
      <c r="X33" s="223">
        <f t="shared" si="1"/>
        <v>0</v>
      </c>
      <c r="Y33" s="224" t="str">
        <f t="shared" si="1"/>
        <v>bye</v>
      </c>
      <c r="Z33" s="225"/>
      <c r="AA33" s="231" t="str">
        <f t="shared" si="2"/>
        <v>ΠΑΛΑΣΚΑ</v>
      </c>
      <c r="AB33" s="175">
        <f t="shared" si="3"/>
        <v>0</v>
      </c>
      <c r="AC33" s="175"/>
    </row>
    <row r="34" spans="1:29" ht="13.15" customHeight="1">
      <c r="A34" s="391"/>
      <c r="B34" s="103"/>
      <c r="C34" s="136"/>
      <c r="D34" s="105"/>
      <c r="E34" s="120"/>
      <c r="F34" s="391"/>
      <c r="G34" s="107">
        <f>IF(Setup!$B$25="#",0,IF(NOT(F33="-"),VLOOKUP(F33,DrawPrep!$A$3:$N$18,12,FALSE),0))</f>
        <v>0</v>
      </c>
      <c r="H34" s="108" t="str">
        <f>IF(G34&gt;0,VLOOKUP(G34,DrawPrep!$L$3:$N$18,2,FALSE)," ")</f>
        <v xml:space="preserve"> </v>
      </c>
      <c r="I34" s="315" t="str">
        <f t="shared" si="0"/>
        <v/>
      </c>
      <c r="J34" s="275" t="str">
        <f>IF($G34&gt;0,VLOOKUP($G34,DrawPrep!$L$3:$N$18,3,FALSE),"")</f>
        <v/>
      </c>
      <c r="K34" s="54">
        <v>2</v>
      </c>
      <c r="L34" s="143" t="str">
        <f>UPPER(IF($A$2="R",IF(OR(K34=1,K34="a"),G34,IF(OR(K34=2,K34="b"),G36,"")),IF(OR(K34=1,K34="1"),I34,IF(OR(K34=2,K34="b"),I36,""))))</f>
        <v>ΝΤΑΝΙΕΛΙΑΝΤΣ</v>
      </c>
      <c r="M34" s="58"/>
      <c r="N34" s="51"/>
      <c r="O34" s="52"/>
      <c r="P34" s="51"/>
      <c r="X34" s="226">
        <f t="shared" si="1"/>
        <v>0</v>
      </c>
      <c r="Y34" s="175" t="str">
        <f t="shared" si="1"/>
        <v xml:space="preserve"> </v>
      </c>
      <c r="Z34" s="227"/>
      <c r="AA34" s="232" t="str">
        <f t="shared" si="2"/>
        <v>ΝΤΑΝΙΕΛΙΑΝΤΣ</v>
      </c>
      <c r="AB34" s="175"/>
      <c r="AC34" s="175"/>
    </row>
    <row r="35" spans="1:29" ht="13.15" customHeight="1">
      <c r="A35" s="400">
        <v>16</v>
      </c>
      <c r="B35" s="137">
        <v>2</v>
      </c>
      <c r="C35" s="122"/>
      <c r="D35" s="85">
        <f>D33+E35</f>
        <v>3</v>
      </c>
      <c r="E35" s="123">
        <v>0</v>
      </c>
      <c r="F35" s="395">
        <f>VLOOKUP($B35,Setup!$G$12:$H$27,2,FALSE)</f>
        <v>2</v>
      </c>
      <c r="G35" s="124">
        <f>IF(Setup!$B$25="#",0,IF(F35&gt;0,VLOOKUP(F35,DrawPrep!$A$3:$N$18,7,FALSE),0))</f>
        <v>25497</v>
      </c>
      <c r="H35" s="125" t="str">
        <f>IF(G35&gt;0,VLOOKUP(G35,DrawPrep!$G$3:$L$18,2,FALSE),"bye")</f>
        <v>ΠΑΛΑΣΚΑ ΑΝΑΣΤΑΣΙΑ-ΜΑΡΙΑ</v>
      </c>
      <c r="I35" s="316" t="str">
        <f t="shared" si="0"/>
        <v>ΠΑΛΑΣΚΑ</v>
      </c>
      <c r="J35" s="126" t="str">
        <f>IF($G35&gt;0,VLOOKUP($G35,DrawPrep!$G$3:$L$18,3,FALSE),"")</f>
        <v>1ο ΓΕΛ Ν.ΙΩΝΙΑΣ</v>
      </c>
      <c r="K35" s="34"/>
      <c r="L35" s="59"/>
      <c r="N35" s="51"/>
      <c r="P35" s="51"/>
      <c r="X35" s="226">
        <f t="shared" si="1"/>
        <v>25497</v>
      </c>
      <c r="Y35" s="175" t="str">
        <f t="shared" si="1"/>
        <v>ΠΑΛΑΣΚΑ ΑΝΑΣΤΑΣΙΑ-ΜΑΡΙΑ</v>
      </c>
      <c r="Z35" s="227"/>
      <c r="AA35" s="175">
        <f t="shared" si="2"/>
        <v>0</v>
      </c>
      <c r="AB35" s="175"/>
      <c r="AC35" s="175"/>
    </row>
    <row r="36" spans="1:29" ht="13.15" customHeight="1">
      <c r="A36" s="401"/>
      <c r="B36" s="138"/>
      <c r="C36" s="94"/>
      <c r="D36" s="139"/>
      <c r="E36" s="140"/>
      <c r="F36" s="396"/>
      <c r="G36" s="130">
        <f>IF(Setup!$B$25="#",0,IF(F35&gt;0,VLOOKUP(F35,DrawPrep!$A$3:$N$18,12,FALSE),0))</f>
        <v>25501</v>
      </c>
      <c r="H36" s="141" t="str">
        <f>IF(G36&gt;0,VLOOKUP(G36,DrawPrep!$L$3:$N$18,2,FALSE)," ")</f>
        <v>ΝΤΑΝΙΕΛΙΑΝΤΣ ΑΝΝΑ-ΜΑΡΙΑ</v>
      </c>
      <c r="I36" s="318" t="str">
        <f t="shared" si="0"/>
        <v>ΝΤΑΝΙΕΛΙΑΝΤΣ</v>
      </c>
      <c r="J36" s="142" t="str">
        <f>IF($G36&gt;0,VLOOKUP($G36,DrawPrep!$L$3:$N$18,3,FALSE),"")</f>
        <v>6ο ΓΕΛ ΒΟΛΟΥ</v>
      </c>
      <c r="K36" s="34"/>
      <c r="L36" s="51"/>
      <c r="N36" s="51"/>
      <c r="P36" s="51"/>
      <c r="X36" s="230">
        <f t="shared" si="1"/>
        <v>25501</v>
      </c>
      <c r="Y36" s="228" t="str">
        <f t="shared" si="1"/>
        <v>ΝΤΑΝΙΕΛΙΑΝΤΣ ΑΝΝΑ-ΜΑΡΙΑ</v>
      </c>
      <c r="Z36" s="233"/>
      <c r="AA36" s="175"/>
      <c r="AB36" s="175"/>
      <c r="AC36" s="175"/>
    </row>
    <row r="37" spans="1:29" ht="12">
      <c r="H37" s="63"/>
    </row>
    <row r="38" spans="1:29">
      <c r="F38" s="65"/>
    </row>
    <row r="40" spans="1:29">
      <c r="H40" s="144" t="s">
        <v>29</v>
      </c>
      <c r="I40" s="145"/>
      <c r="J40" s="145"/>
      <c r="P40" s="146" t="s">
        <v>30</v>
      </c>
    </row>
    <row r="41" spans="1:29">
      <c r="H41" s="392" t="str">
        <f>"1. " &amp; IF(Setup!$B$19&gt;0,LEFT(DrawPrep!$H$3,FIND(" ",DrawPrep!$H$3)+1)&amp;" - "&amp;LEFT(DrawPrep!$M$3,FIND(" ",DrawPrep!$M$3)+1),"")</f>
        <v>1. ΚΑΠΕΛΛΑ Α - ΓΕΝΝΗΜΑΤΑ Μ</v>
      </c>
      <c r="I41" s="392"/>
      <c r="J41" s="392"/>
      <c r="P41" s="147" t="str">
        <f>Setup!$B$10</f>
        <v>Γ.Καζάνης</v>
      </c>
    </row>
    <row r="42" spans="1:29">
      <c r="H42" s="392" t="str">
        <f>"2. " &amp; IF(Setup!$B$19&gt;1,LEFT(DrawPrep!$H$4,FIND(" ",DrawPrep!$H$4)+1)&amp;" - "&amp;LEFT(DrawPrep!$M$4,FIND(" ",DrawPrep!$M$4)+1),"")</f>
        <v>2. ΠΑΛΑΣΚΑ Α - ΝΤΑΝΙΕΛΙΑΝΤΣ Α</v>
      </c>
      <c r="I42" s="392"/>
      <c r="J42" s="392"/>
    </row>
    <row r="43" spans="1:29">
      <c r="H43" s="392" t="str">
        <f>"3. " &amp; IF(Setup!$B$19&gt;2,LEFT(DrawPrep!$H$5,FIND(" ",DrawPrep!$H$5)+1)&amp;" - "&amp;LEFT(DrawPrep!$M$5,FIND(" ",DrawPrep!$M$5)+1),"")</f>
        <v>3. ΚΩΤΣΑΚΗ Α - ΤΣΕΚΟΥΡΑ Κ</v>
      </c>
      <c r="I43" s="392"/>
      <c r="J43" s="392"/>
    </row>
    <row r="44" spans="1:29">
      <c r="H44" s="392" t="str">
        <f>"4. " &amp; IF(Setup!$B$19&gt;3,LEFT(DrawPrep!$H$6,FIND(" ",DrawPrep!$H$6)+1)&amp;" - "&amp;LEFT(DrawPrep!$M$6,FIND(" ",DrawPrep!$M$6)+1),"")</f>
        <v>4. ΠΕΤΡΙΔΟΥ Η - ΔΕΜΕΝΑΓΑ Δ</v>
      </c>
      <c r="I44" s="392"/>
      <c r="J44" s="392"/>
    </row>
    <row r="59" spans="8:10" hidden="1">
      <c r="H59" s="66" t="s">
        <v>40</v>
      </c>
      <c r="I59" s="67"/>
      <c r="J59" s="67"/>
    </row>
    <row r="60" spans="8:10" hidden="1">
      <c r="H60" s="68" t="str">
        <f>IF(Setup!$B$19&gt;0,LEFT(DrawPrep!$H$3,FIND(" ",DrawPrep!$H$3)-1))</f>
        <v>ΚΑΠΕΛΛΑ</v>
      </c>
      <c r="I60" s="68"/>
      <c r="J60" s="68"/>
    </row>
    <row r="61" spans="8:10" hidden="1">
      <c r="H61" s="68" t="str">
        <f>IF(Setup!$B$19&gt;0,LEFT(DrawPrep!$M$3,FIND(" ",DrawPrep!$M$3)-1),"")</f>
        <v>ΓΕΝΝΗΜΑΤΑ</v>
      </c>
      <c r="I61" s="68"/>
      <c r="J61" s="68"/>
    </row>
    <row r="62" spans="8:10" hidden="1">
      <c r="H62" s="68" t="str">
        <f>IF(Setup!$B$19&gt;0,LEFT(DrawPrep!$H$4,FIND(" ",DrawPrep!$H$4)-1))</f>
        <v>ΠΑΛΑΣΚΑ</v>
      </c>
      <c r="I62" s="68"/>
      <c r="J62" s="68"/>
    </row>
    <row r="63" spans="8:10" hidden="1">
      <c r="H63" s="68" t="str">
        <f>IF(Setup!$B$19&gt;0,LEFT(DrawPrep!$M$4,FIND(" ",DrawPrep!$M$4)-1),"")</f>
        <v>ΝΤΑΝΙΕΛΙΑΝΤΣ</v>
      </c>
      <c r="I63" s="68"/>
      <c r="J63" s="68"/>
    </row>
    <row r="64" spans="8:10" hidden="1">
      <c r="H64" s="68" t="str">
        <f>IF(Setup!$B$19&gt;0,LEFT(DrawPrep!$H$5,FIND(" ",DrawPrep!$H$5)-1))</f>
        <v>ΚΩΤΣΑΚΗ</v>
      </c>
      <c r="I64" s="68"/>
      <c r="J64" s="68"/>
    </row>
    <row r="65" spans="8:10" hidden="1">
      <c r="H65" s="68" t="str">
        <f>IF(Setup!$B$19&gt;0,LEFT(DrawPrep!$M$5,FIND(" ",DrawPrep!$M$5)-1),"")</f>
        <v>ΤΣΕΚΟΥΡΑ</v>
      </c>
      <c r="I65" s="68"/>
      <c r="J65" s="68"/>
    </row>
    <row r="66" spans="8:10" hidden="1">
      <c r="H66" s="68" t="str">
        <f>IF(Setup!$B$19&gt;0,LEFT(DrawPrep!$H$6,FIND(" ",DrawPrep!$H$6)-1))</f>
        <v>ΠΕΤΡΙΔΟΥ</v>
      </c>
      <c r="I66" s="68"/>
      <c r="J66" s="68"/>
    </row>
    <row r="67" spans="8:10" hidden="1">
      <c r="H67" s="68" t="str">
        <f>IF(Setup!$B$19&gt;0,LEFT(DrawPrep!$M$6,FIND(" ",DrawPrep!$M$6)-1),"")</f>
        <v>ΔΕΜΕΝΑΓΑ</v>
      </c>
      <c r="I67" s="68"/>
      <c r="J67" s="68"/>
    </row>
  </sheetData>
  <sheetProtection sheet="1" objects="1" scenarios="1" formatCells="0" formatColumns="0"/>
  <mergeCells count="38">
    <mergeCell ref="H42:J42"/>
    <mergeCell ref="A35:A36"/>
    <mergeCell ref="H41:J41"/>
    <mergeCell ref="A5:A6"/>
    <mergeCell ref="A7:A8"/>
    <mergeCell ref="A9:A10"/>
    <mergeCell ref="A11:A12"/>
    <mergeCell ref="A13:A14"/>
    <mergeCell ref="A15:A16"/>
    <mergeCell ref="A17:A18"/>
    <mergeCell ref="A33:A34"/>
    <mergeCell ref="A31:A32"/>
    <mergeCell ref="A19:A20"/>
    <mergeCell ref="A21:A22"/>
    <mergeCell ref="A23:A24"/>
    <mergeCell ref="A25:A26"/>
    <mergeCell ref="F11:F12"/>
    <mergeCell ref="F13:F14"/>
    <mergeCell ref="A27:A28"/>
    <mergeCell ref="A29:A30"/>
    <mergeCell ref="F27:F28"/>
    <mergeCell ref="F21:F22"/>
    <mergeCell ref="A1:N1"/>
    <mergeCell ref="F23:F24"/>
    <mergeCell ref="F25:F26"/>
    <mergeCell ref="H43:J43"/>
    <mergeCell ref="H44:J44"/>
    <mergeCell ref="F29:F30"/>
    <mergeCell ref="F31:F32"/>
    <mergeCell ref="F33:F34"/>
    <mergeCell ref="F35:F36"/>
    <mergeCell ref="F15:F16"/>
    <mergeCell ref="F17:F18"/>
    <mergeCell ref="F19:F20"/>
    <mergeCell ref="H3:J3"/>
    <mergeCell ref="F5:F6"/>
    <mergeCell ref="F7:F8"/>
    <mergeCell ref="F9:F10"/>
  </mergeCells>
  <phoneticPr fontId="1" type="noConversion"/>
  <conditionalFormatting sqref="L5:L6 L13:L14 L21:L22 L29:L30 L9:L10 L17:L18 L25:L26 L33:L34 N31:N32 N23:N24 N15:N16 N7:N8 P11:P12 P27:P28 P19:P20">
    <cfRule type="expression" dxfId="23" priority="33">
      <formula>MATCH(L5,$H$60:$H$73,0)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theme="8" tint="0.59999389629810485"/>
    <pageSetUpPr fitToPage="1"/>
  </sheetPr>
  <dimension ref="A1:F24"/>
  <sheetViews>
    <sheetView workbookViewId="0">
      <selection sqref="A1:F1"/>
    </sheetView>
  </sheetViews>
  <sheetFormatPr defaultColWidth="8.85546875" defaultRowHeight="12"/>
  <cols>
    <col min="1" max="1" width="8.140625" style="260" customWidth="1"/>
    <col min="2" max="2" width="6.28515625" style="5" customWidth="1"/>
    <col min="3" max="3" width="35.7109375" style="4" customWidth="1"/>
    <col min="4" max="4" width="1.28515625" style="5" bestFit="1" customWidth="1"/>
    <col min="5" max="5" width="35.7109375" style="4" customWidth="1"/>
    <col min="6" max="6" width="4.28515625" style="4" customWidth="1"/>
    <col min="7" max="16384" width="8.85546875" style="4"/>
  </cols>
  <sheetData>
    <row r="1" spans="1:6" s="263" customFormat="1" ht="18">
      <c r="A1" s="404" t="str">
        <f>CONCATENATE(Setup!B3,", ",Setup!B4,", ",Setup!B6)</f>
        <v>Υπ.Παιδείας, Σχολικό Πρωτάθλημα 2014, ΑΕΤ ΝΙΚΗ ΠΑΤΡΩΝ</v>
      </c>
      <c r="B1" s="404"/>
      <c r="C1" s="404"/>
      <c r="D1" s="404"/>
      <c r="E1" s="404"/>
      <c r="F1" s="404"/>
    </row>
    <row r="2" spans="1:6" ht="13.15" customHeight="1">
      <c r="A2" s="405" t="str">
        <f>Setup!$B$10</f>
        <v>Γ.Καζάνης</v>
      </c>
      <c r="B2" s="405"/>
      <c r="C2" s="405"/>
      <c r="D2" s="405"/>
      <c r="E2" s="405"/>
      <c r="F2" s="405"/>
    </row>
    <row r="3" spans="1:6" s="263" customFormat="1" ht="18">
      <c r="A3" s="267" t="s">
        <v>22</v>
      </c>
      <c r="B3" s="264"/>
      <c r="C3" s="264"/>
      <c r="D3" s="265"/>
      <c r="E3" s="266" t="s">
        <v>31</v>
      </c>
      <c r="F3" s="402" t="s">
        <v>77</v>
      </c>
    </row>
    <row r="4" spans="1:6">
      <c r="A4" s="2" t="s">
        <v>11</v>
      </c>
      <c r="B4" s="2" t="s">
        <v>12</v>
      </c>
      <c r="C4" s="17" t="s">
        <v>32</v>
      </c>
      <c r="D4" s="17"/>
      <c r="E4" s="17" t="s">
        <v>33</v>
      </c>
      <c r="F4" s="403"/>
    </row>
    <row r="5" spans="1:6">
      <c r="A5" s="256" t="s">
        <v>13</v>
      </c>
      <c r="B5" s="253"/>
      <c r="C5" s="8"/>
      <c r="D5" s="7"/>
      <c r="E5" s="8"/>
      <c r="F5" s="255"/>
    </row>
    <row r="6" spans="1:6">
      <c r="A6" s="256"/>
      <c r="B6" s="253"/>
      <c r="C6" s="8"/>
      <c r="D6" s="7"/>
      <c r="E6" s="8"/>
      <c r="F6" s="255"/>
    </row>
    <row r="7" spans="1:6">
      <c r="A7" s="256"/>
      <c r="B7" s="253"/>
      <c r="C7" s="8"/>
      <c r="D7" s="7"/>
      <c r="E7" s="8"/>
      <c r="F7" s="255"/>
    </row>
    <row r="8" spans="1:6">
      <c r="A8" s="257"/>
      <c r="B8" s="253"/>
      <c r="C8" s="8"/>
      <c r="D8" s="7"/>
      <c r="E8" s="8"/>
      <c r="F8" s="255"/>
    </row>
    <row r="9" spans="1:6">
      <c r="A9" s="256" t="s">
        <v>14</v>
      </c>
      <c r="B9" s="253"/>
      <c r="C9" s="8"/>
      <c r="D9" s="7"/>
      <c r="E9" s="8"/>
      <c r="F9" s="255"/>
    </row>
    <row r="10" spans="1:6">
      <c r="A10" s="257"/>
      <c r="B10" s="253"/>
      <c r="C10" s="8"/>
      <c r="D10" s="7"/>
      <c r="E10" s="8"/>
      <c r="F10" s="255"/>
    </row>
    <row r="11" spans="1:6">
      <c r="A11" s="257"/>
      <c r="B11" s="253"/>
      <c r="C11" s="8"/>
      <c r="D11" s="7"/>
      <c r="E11" s="8"/>
      <c r="F11" s="255"/>
    </row>
    <row r="12" spans="1:6">
      <c r="A12" s="257"/>
      <c r="B12" s="253"/>
      <c r="C12" s="8"/>
      <c r="D12" s="7"/>
      <c r="E12" s="8"/>
      <c r="F12" s="255"/>
    </row>
    <row r="13" spans="1:6">
      <c r="C13" s="8"/>
      <c r="D13" s="7"/>
      <c r="E13" s="8"/>
    </row>
    <row r="14" spans="1:6">
      <c r="A14" s="1"/>
    </row>
    <row r="15" spans="1:6">
      <c r="B15" s="3"/>
      <c r="C15" s="8"/>
      <c r="D15" s="7"/>
      <c r="E15" s="8"/>
    </row>
    <row r="16" spans="1:6" ht="18">
      <c r="A16" s="267" t="s">
        <v>22</v>
      </c>
      <c r="B16" s="264"/>
      <c r="C16" s="264"/>
      <c r="D16" s="264"/>
      <c r="E16" s="266" t="s">
        <v>23</v>
      </c>
      <c r="F16" s="402" t="s">
        <v>77</v>
      </c>
    </row>
    <row r="17" spans="1:6">
      <c r="A17" s="2" t="s">
        <v>11</v>
      </c>
      <c r="B17" s="2" t="s">
        <v>12</v>
      </c>
      <c r="C17" s="17" t="s">
        <v>32</v>
      </c>
      <c r="D17" s="17"/>
      <c r="E17" s="17" t="s">
        <v>33</v>
      </c>
      <c r="F17" s="403"/>
    </row>
    <row r="18" spans="1:6">
      <c r="A18" s="256" t="s">
        <v>13</v>
      </c>
      <c r="B18" s="253"/>
      <c r="C18" s="8"/>
      <c r="D18" s="4"/>
      <c r="E18" s="19"/>
      <c r="F18" s="255"/>
    </row>
    <row r="19" spans="1:6">
      <c r="A19" s="256"/>
      <c r="B19" s="253"/>
      <c r="C19" s="8"/>
      <c r="D19" s="4"/>
      <c r="E19" s="19"/>
      <c r="F19" s="255"/>
    </row>
    <row r="20" spans="1:6">
      <c r="A20" s="256"/>
      <c r="B20" s="253"/>
      <c r="C20" s="8"/>
      <c r="D20" s="4"/>
      <c r="E20" s="19"/>
      <c r="F20" s="255"/>
    </row>
    <row r="21" spans="1:6">
      <c r="A21" s="256"/>
      <c r="B21" s="253"/>
      <c r="C21" s="8"/>
      <c r="D21" s="4"/>
      <c r="E21" s="19"/>
      <c r="F21" s="255"/>
    </row>
    <row r="22" spans="1:6">
      <c r="A22" s="1"/>
      <c r="B22" s="3"/>
      <c r="C22" s="8"/>
      <c r="D22" s="7"/>
      <c r="E22" s="8"/>
    </row>
    <row r="23" spans="1:6">
      <c r="B23" s="3"/>
      <c r="C23" s="8"/>
      <c r="D23" s="7"/>
      <c r="E23" s="8"/>
    </row>
    <row r="24" spans="1:6">
      <c r="B24" s="3"/>
      <c r="C24" s="8"/>
      <c r="D24" s="7"/>
      <c r="E24" s="8"/>
    </row>
  </sheetData>
  <mergeCells count="4">
    <mergeCell ref="F3:F4"/>
    <mergeCell ref="F16:F17"/>
    <mergeCell ref="A1:F1"/>
    <mergeCell ref="A2:F2"/>
  </mergeCells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"/>
  <sheetViews>
    <sheetView workbookViewId="0"/>
  </sheetViews>
  <sheetFormatPr defaultColWidth="8.85546875" defaultRowHeight="12.75"/>
  <cols>
    <col min="1" max="16384" width="8.85546875" style="20"/>
  </cols>
  <sheetData/>
  <phoneticPr fontId="1" type="noConversion"/>
  <printOptions horizontalCentered="1"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F4367"/>
  <sheetViews>
    <sheetView workbookViewId="0">
      <pane ySplit="1" topLeftCell="A4341" activePane="bottomLeft" state="frozen"/>
      <selection pane="bottomLeft" activeCell="B4370" sqref="B4370"/>
    </sheetView>
  </sheetViews>
  <sheetFormatPr defaultColWidth="8.85546875" defaultRowHeight="12.75"/>
  <cols>
    <col min="1" max="1" width="10" style="320" customWidth="1"/>
    <col min="2" max="2" width="35.7109375" style="321" customWidth="1"/>
    <col min="3" max="3" width="25.7109375" style="322" customWidth="1"/>
    <col min="4" max="4" width="6.5703125" style="323" bestFit="1" customWidth="1"/>
    <col min="5" max="5" width="9.140625"/>
    <col min="6" max="6" width="9.5703125" style="281" bestFit="1" customWidth="1"/>
    <col min="7" max="16384" width="8.85546875" style="281"/>
  </cols>
  <sheetData>
    <row r="1" spans="1:6" ht="11.25">
      <c r="A1" s="215" t="s">
        <v>79</v>
      </c>
      <c r="B1" s="215" t="s">
        <v>6</v>
      </c>
      <c r="C1" s="215" t="s">
        <v>7</v>
      </c>
      <c r="D1" s="280" t="s">
        <v>41</v>
      </c>
      <c r="E1" s="374" t="s">
        <v>51</v>
      </c>
      <c r="F1" s="373" t="s">
        <v>119</v>
      </c>
    </row>
    <row r="2" spans="1:6">
      <c r="A2" s="324"/>
      <c r="E2" s="325"/>
    </row>
    <row r="3" spans="1:6">
      <c r="E3" s="325"/>
    </row>
    <row r="4" spans="1:6">
      <c r="E4" s="325"/>
    </row>
    <row r="5" spans="1:6">
      <c r="A5" s="324"/>
      <c r="E5" s="325"/>
    </row>
    <row r="6" spans="1:6">
      <c r="E6" s="325"/>
    </row>
    <row r="7" spans="1:6">
      <c r="A7" s="324"/>
      <c r="E7" s="325"/>
    </row>
    <row r="8" spans="1:6">
      <c r="A8" s="324"/>
      <c r="E8" s="325"/>
    </row>
    <row r="9" spans="1:6">
      <c r="A9" s="324"/>
      <c r="E9" s="325"/>
    </row>
    <row r="10" spans="1:6">
      <c r="A10" s="324"/>
      <c r="E10" s="325"/>
    </row>
    <row r="11" spans="1:6">
      <c r="A11" s="324"/>
      <c r="E11" s="325"/>
    </row>
    <row r="12" spans="1:6">
      <c r="A12" s="324"/>
      <c r="E12" s="325"/>
    </row>
    <row r="14" spans="1:6">
      <c r="A14" s="324"/>
      <c r="E14" s="325"/>
    </row>
    <row r="15" spans="1:6">
      <c r="A15" s="324"/>
      <c r="E15" s="325"/>
    </row>
    <row r="17" spans="1:5">
      <c r="A17" s="324"/>
      <c r="E17" s="325"/>
    </row>
    <row r="18" spans="1:5">
      <c r="A18" s="324"/>
      <c r="E18" s="325"/>
    </row>
    <row r="19" spans="1:5">
      <c r="E19" s="325"/>
    </row>
    <row r="20" spans="1:5">
      <c r="E20" s="325"/>
    </row>
    <row r="21" spans="1:5">
      <c r="A21" s="324"/>
      <c r="E21" s="325"/>
    </row>
    <row r="22" spans="1:5">
      <c r="A22" s="324"/>
      <c r="E22" s="325"/>
    </row>
    <row r="23" spans="1:5">
      <c r="A23" s="324"/>
      <c r="E23" s="325"/>
    </row>
    <row r="24" spans="1:5">
      <c r="A24" s="324"/>
      <c r="E24" s="325"/>
    </row>
    <row r="25" spans="1:5">
      <c r="E25" s="325"/>
    </row>
    <row r="26" spans="1:5">
      <c r="E26" s="325"/>
    </row>
    <row r="27" spans="1:5">
      <c r="E27" s="325"/>
    </row>
    <row r="28" spans="1:5">
      <c r="A28" s="324"/>
      <c r="E28" s="325"/>
    </row>
    <row r="29" spans="1:5">
      <c r="A29" s="324"/>
      <c r="E29" s="325"/>
    </row>
    <row r="30" spans="1:5">
      <c r="A30" s="324"/>
      <c r="E30" s="325"/>
    </row>
    <row r="31" spans="1:5">
      <c r="A31" s="324"/>
      <c r="E31" s="325"/>
    </row>
    <row r="33" spans="1:5">
      <c r="E33" s="325"/>
    </row>
    <row r="34" spans="1:5">
      <c r="A34" s="324"/>
      <c r="E34" s="325"/>
    </row>
    <row r="35" spans="1:5">
      <c r="A35" s="324"/>
      <c r="E35" s="325"/>
    </row>
    <row r="36" spans="1:5">
      <c r="A36" s="324"/>
      <c r="E36" s="325"/>
    </row>
    <row r="37" spans="1:5">
      <c r="A37" s="324"/>
      <c r="E37" s="325"/>
    </row>
    <row r="38" spans="1:5">
      <c r="A38" s="324"/>
      <c r="E38" s="325"/>
    </row>
    <row r="39" spans="1:5">
      <c r="A39" s="324"/>
      <c r="E39" s="325"/>
    </row>
    <row r="40" spans="1:5">
      <c r="A40" s="324"/>
      <c r="E40" s="325"/>
    </row>
    <row r="41" spans="1:5">
      <c r="A41" s="324"/>
      <c r="E41" s="325"/>
    </row>
    <row r="42" spans="1:5">
      <c r="E42" s="325"/>
    </row>
    <row r="43" spans="1:5">
      <c r="E43" s="325"/>
    </row>
    <row r="44" spans="1:5">
      <c r="A44" s="324"/>
      <c r="E44" s="325"/>
    </row>
    <row r="45" spans="1:5">
      <c r="A45" s="324"/>
      <c r="E45" s="325"/>
    </row>
    <row r="46" spans="1:5">
      <c r="A46" s="324"/>
      <c r="E46" s="325"/>
    </row>
    <row r="47" spans="1:5">
      <c r="A47" s="324"/>
      <c r="E47" s="325"/>
    </row>
    <row r="48" spans="1:5">
      <c r="A48" s="324"/>
      <c r="E48" s="325"/>
    </row>
    <row r="49" spans="1:5">
      <c r="A49" s="324"/>
      <c r="E49" s="325"/>
    </row>
    <row r="50" spans="1:5">
      <c r="A50" s="324"/>
      <c r="E50" s="325"/>
    </row>
    <row r="51" spans="1:5">
      <c r="A51" s="324"/>
      <c r="E51" s="325"/>
    </row>
    <row r="52" spans="1:5">
      <c r="A52" s="324"/>
      <c r="E52" s="325"/>
    </row>
    <row r="53" spans="1:5">
      <c r="E53" s="325"/>
    </row>
    <row r="54" spans="1:5">
      <c r="E54" s="325"/>
    </row>
    <row r="55" spans="1:5">
      <c r="A55" s="324"/>
      <c r="E55" s="325"/>
    </row>
    <row r="56" spans="1:5">
      <c r="E56" s="325"/>
    </row>
    <row r="57" spans="1:5">
      <c r="A57" s="324"/>
      <c r="E57" s="325"/>
    </row>
    <row r="58" spans="1:5">
      <c r="A58" s="324"/>
      <c r="E58" s="325"/>
    </row>
    <row r="59" spans="1:5">
      <c r="E59" s="325"/>
    </row>
    <row r="60" spans="1:5">
      <c r="A60" s="324"/>
      <c r="E60" s="325"/>
    </row>
    <row r="61" spans="1:5">
      <c r="A61" s="324"/>
      <c r="E61" s="325"/>
    </row>
    <row r="62" spans="1:5">
      <c r="E62" s="325"/>
    </row>
    <row r="63" spans="1:5">
      <c r="A63" s="324"/>
      <c r="E63" s="325"/>
    </row>
    <row r="64" spans="1:5">
      <c r="A64" s="324"/>
      <c r="E64" s="325"/>
    </row>
    <row r="65" spans="1:5">
      <c r="A65" s="324"/>
      <c r="E65" s="325"/>
    </row>
    <row r="66" spans="1:5">
      <c r="A66" s="324"/>
      <c r="E66" s="325"/>
    </row>
    <row r="67" spans="1:5">
      <c r="A67" s="324"/>
      <c r="E67" s="325"/>
    </row>
    <row r="68" spans="1:5">
      <c r="A68" s="324"/>
      <c r="E68" s="325"/>
    </row>
    <row r="69" spans="1:5">
      <c r="A69" s="324"/>
      <c r="E69" s="325"/>
    </row>
    <row r="70" spans="1:5">
      <c r="E70" s="325"/>
    </row>
    <row r="71" spans="1:5">
      <c r="A71" s="324"/>
      <c r="E71" s="325"/>
    </row>
    <row r="72" spans="1:5">
      <c r="A72" s="324"/>
      <c r="E72" s="325"/>
    </row>
    <row r="73" spans="1:5">
      <c r="A73" s="324"/>
      <c r="E73" s="325"/>
    </row>
    <row r="74" spans="1:5">
      <c r="E74" s="325"/>
    </row>
    <row r="75" spans="1:5">
      <c r="E75" s="325"/>
    </row>
    <row r="76" spans="1:5">
      <c r="A76" s="324"/>
      <c r="E76" s="325"/>
    </row>
    <row r="77" spans="1:5">
      <c r="A77" s="324"/>
      <c r="E77" s="325"/>
    </row>
    <row r="79" spans="1:5">
      <c r="A79" s="324"/>
      <c r="E79" s="325"/>
    </row>
    <row r="80" spans="1:5">
      <c r="A80" s="324"/>
      <c r="E80" s="325"/>
    </row>
    <row r="81" spans="1:5">
      <c r="A81" s="324"/>
      <c r="E81" s="325"/>
    </row>
    <row r="82" spans="1:5">
      <c r="A82" s="324"/>
      <c r="E82" s="325"/>
    </row>
    <row r="83" spans="1:5">
      <c r="E83" s="325"/>
    </row>
    <row r="84" spans="1:5">
      <c r="A84" s="324"/>
      <c r="E84" s="325"/>
    </row>
    <row r="85" spans="1:5">
      <c r="A85" s="324"/>
      <c r="E85" s="325"/>
    </row>
    <row r="86" spans="1:5">
      <c r="A86" s="324"/>
      <c r="E86" s="325"/>
    </row>
    <row r="87" spans="1:5">
      <c r="A87" s="324"/>
      <c r="E87" s="325"/>
    </row>
    <row r="88" spans="1:5">
      <c r="A88" s="324"/>
      <c r="E88" s="325"/>
    </row>
    <row r="89" spans="1:5">
      <c r="A89" s="324"/>
      <c r="E89" s="325"/>
    </row>
    <row r="91" spans="1:5">
      <c r="A91" s="324"/>
      <c r="E91" s="325"/>
    </row>
    <row r="92" spans="1:5">
      <c r="A92" s="324"/>
      <c r="E92" s="325"/>
    </row>
    <row r="93" spans="1:5">
      <c r="A93" s="324"/>
      <c r="E93" s="325"/>
    </row>
    <row r="94" spans="1:5">
      <c r="A94" s="324"/>
      <c r="E94" s="325"/>
    </row>
    <row r="95" spans="1:5">
      <c r="A95" s="324"/>
      <c r="E95" s="325"/>
    </row>
    <row r="96" spans="1:5">
      <c r="A96" s="324"/>
      <c r="E96" s="325"/>
    </row>
    <row r="97" spans="1:5">
      <c r="A97" s="324"/>
      <c r="E97" s="325"/>
    </row>
    <row r="98" spans="1:5">
      <c r="A98" s="324"/>
      <c r="E98" s="325"/>
    </row>
    <row r="99" spans="1:5">
      <c r="A99" s="324"/>
      <c r="E99" s="325"/>
    </row>
    <row r="100" spans="1:5">
      <c r="A100" s="324"/>
      <c r="E100" s="325"/>
    </row>
    <row r="102" spans="1:5">
      <c r="E102" s="325"/>
    </row>
    <row r="103" spans="1:5">
      <c r="E103" s="325"/>
    </row>
    <row r="104" spans="1:5">
      <c r="E104" s="325"/>
    </row>
    <row r="105" spans="1:5">
      <c r="A105" s="324"/>
      <c r="E105" s="325"/>
    </row>
    <row r="106" spans="1:5">
      <c r="A106" s="324"/>
      <c r="E106" s="325"/>
    </row>
    <row r="107" spans="1:5">
      <c r="A107" s="324"/>
      <c r="E107" s="325"/>
    </row>
    <row r="108" spans="1:5">
      <c r="A108" s="324"/>
      <c r="E108" s="325"/>
    </row>
    <row r="109" spans="1:5">
      <c r="A109" s="324"/>
      <c r="E109" s="325"/>
    </row>
    <row r="110" spans="1:5">
      <c r="A110" s="324"/>
      <c r="E110" s="325"/>
    </row>
    <row r="112" spans="1:5">
      <c r="E112" s="325"/>
    </row>
    <row r="113" spans="1:5">
      <c r="E113" s="325"/>
    </row>
    <row r="114" spans="1:5">
      <c r="E114" s="325"/>
    </row>
    <row r="115" spans="1:5">
      <c r="E115" s="325"/>
    </row>
    <row r="116" spans="1:5">
      <c r="A116" s="324"/>
      <c r="E116" s="325"/>
    </row>
    <row r="117" spans="1:5">
      <c r="A117" s="324"/>
      <c r="E117" s="325"/>
    </row>
    <row r="118" spans="1:5">
      <c r="A118" s="324"/>
      <c r="E118" s="325"/>
    </row>
    <row r="119" spans="1:5">
      <c r="A119" s="324"/>
      <c r="E119" s="325"/>
    </row>
    <row r="120" spans="1:5">
      <c r="A120" s="324"/>
      <c r="E120" s="325"/>
    </row>
    <row r="121" spans="1:5">
      <c r="A121" s="324"/>
      <c r="E121" s="325"/>
    </row>
    <row r="122" spans="1:5">
      <c r="E122" s="325"/>
    </row>
    <row r="123" spans="1:5">
      <c r="E123" s="325"/>
    </row>
    <row r="124" spans="1:5">
      <c r="A124" s="324"/>
      <c r="E124" s="325"/>
    </row>
    <row r="126" spans="1:5">
      <c r="A126" s="324"/>
      <c r="E126" s="325"/>
    </row>
    <row r="127" spans="1:5">
      <c r="A127" s="324"/>
      <c r="E127" s="325"/>
    </row>
    <row r="128" spans="1:5">
      <c r="A128" s="324"/>
      <c r="E128" s="325"/>
    </row>
    <row r="129" spans="1:5">
      <c r="A129" s="324"/>
      <c r="E129" s="325"/>
    </row>
    <row r="131" spans="1:5">
      <c r="A131" s="324"/>
      <c r="E131" s="325"/>
    </row>
    <row r="132" spans="1:5">
      <c r="A132" s="324"/>
      <c r="E132" s="325"/>
    </row>
    <row r="133" spans="1:5">
      <c r="A133" s="324"/>
      <c r="E133" s="325"/>
    </row>
    <row r="134" spans="1:5">
      <c r="A134" s="324"/>
      <c r="E134" s="325"/>
    </row>
    <row r="135" spans="1:5">
      <c r="E135" s="325"/>
    </row>
    <row r="136" spans="1:5">
      <c r="E136" s="325"/>
    </row>
    <row r="137" spans="1:5">
      <c r="A137" s="324"/>
      <c r="E137" s="325"/>
    </row>
    <row r="138" spans="1:5">
      <c r="A138" s="324"/>
      <c r="E138" s="325"/>
    </row>
    <row r="139" spans="1:5">
      <c r="A139" s="324"/>
      <c r="E139" s="325"/>
    </row>
    <row r="140" spans="1:5">
      <c r="A140" s="324"/>
      <c r="E140" s="325"/>
    </row>
    <row r="141" spans="1:5">
      <c r="A141" s="324"/>
      <c r="E141" s="325"/>
    </row>
    <row r="142" spans="1:5">
      <c r="A142" s="324"/>
      <c r="E142" s="325"/>
    </row>
    <row r="144" spans="1:5">
      <c r="E144" s="325"/>
    </row>
    <row r="145" spans="1:5">
      <c r="E145" s="325"/>
    </row>
    <row r="146" spans="1:5">
      <c r="A146" s="324"/>
      <c r="E146" s="325"/>
    </row>
    <row r="147" spans="1:5">
      <c r="E147" s="325"/>
    </row>
    <row r="148" spans="1:5">
      <c r="A148" s="324"/>
      <c r="E148" s="325"/>
    </row>
    <row r="149" spans="1:5">
      <c r="A149" s="324"/>
      <c r="E149" s="325"/>
    </row>
    <row r="150" spans="1:5">
      <c r="A150" s="324"/>
      <c r="E150" s="325"/>
    </row>
    <row r="151" spans="1:5">
      <c r="E151" s="325"/>
    </row>
    <row r="152" spans="1:5">
      <c r="E152" s="325"/>
    </row>
    <row r="153" spans="1:5">
      <c r="A153" s="324"/>
      <c r="E153" s="325"/>
    </row>
    <row r="154" spans="1:5">
      <c r="A154" s="324"/>
      <c r="E154" s="325"/>
    </row>
    <row r="155" spans="1:5">
      <c r="A155" s="324"/>
      <c r="E155" s="325"/>
    </row>
    <row r="156" spans="1:5">
      <c r="A156" s="324"/>
      <c r="E156" s="325"/>
    </row>
    <row r="157" spans="1:5">
      <c r="A157" s="324"/>
      <c r="E157" s="325"/>
    </row>
    <row r="158" spans="1:5">
      <c r="E158" s="325"/>
    </row>
    <row r="159" spans="1:5">
      <c r="A159" s="324"/>
      <c r="E159" s="325"/>
    </row>
    <row r="160" spans="1:5">
      <c r="A160" s="324"/>
      <c r="E160" s="325"/>
    </row>
    <row r="161" spans="1:5">
      <c r="E161" s="325"/>
    </row>
    <row r="162" spans="1:5">
      <c r="E162" s="325"/>
    </row>
    <row r="163" spans="1:5">
      <c r="A163" s="324"/>
      <c r="E163" s="325"/>
    </row>
    <row r="164" spans="1:5">
      <c r="A164" s="324"/>
      <c r="E164" s="325"/>
    </row>
    <row r="166" spans="1:5">
      <c r="A166" s="324"/>
      <c r="E166" s="325"/>
    </row>
    <row r="167" spans="1:5">
      <c r="A167" s="324"/>
      <c r="E167" s="325"/>
    </row>
    <row r="169" spans="1:5">
      <c r="A169" s="324"/>
      <c r="E169" s="325"/>
    </row>
    <row r="171" spans="1:5">
      <c r="A171" s="324"/>
      <c r="E171" s="325"/>
    </row>
    <row r="172" spans="1:5">
      <c r="A172" s="324"/>
      <c r="E172" s="325"/>
    </row>
    <row r="173" spans="1:5">
      <c r="A173" s="324"/>
      <c r="E173" s="325"/>
    </row>
    <row r="174" spans="1:5">
      <c r="A174" s="324"/>
      <c r="E174" s="325"/>
    </row>
    <row r="175" spans="1:5">
      <c r="A175" s="324"/>
      <c r="E175" s="325"/>
    </row>
    <row r="176" spans="1:5">
      <c r="E176" s="325"/>
    </row>
    <row r="177" spans="1:5">
      <c r="A177" s="324"/>
      <c r="E177" s="325"/>
    </row>
    <row r="178" spans="1:5">
      <c r="A178" s="324"/>
      <c r="E178" s="325"/>
    </row>
    <row r="179" spans="1:5">
      <c r="A179" s="324"/>
      <c r="E179" s="325"/>
    </row>
    <row r="180" spans="1:5">
      <c r="A180" s="324"/>
      <c r="E180" s="325"/>
    </row>
    <row r="181" spans="1:5">
      <c r="A181" s="324"/>
      <c r="E181" s="325"/>
    </row>
    <row r="183" spans="1:5">
      <c r="A183" s="324"/>
      <c r="E183" s="325"/>
    </row>
    <row r="184" spans="1:5">
      <c r="A184" s="324"/>
      <c r="E184" s="325"/>
    </row>
    <row r="185" spans="1:5">
      <c r="A185" s="324"/>
      <c r="E185" s="325"/>
    </row>
    <row r="186" spans="1:5">
      <c r="E186" s="325"/>
    </row>
    <row r="187" spans="1:5">
      <c r="A187" s="324"/>
      <c r="E187" s="325"/>
    </row>
    <row r="188" spans="1:5">
      <c r="A188" s="324"/>
      <c r="E188" s="325"/>
    </row>
    <row r="189" spans="1:5">
      <c r="A189" s="324"/>
      <c r="E189" s="325"/>
    </row>
    <row r="190" spans="1:5">
      <c r="A190" s="324"/>
      <c r="E190" s="325"/>
    </row>
    <row r="191" spans="1:5">
      <c r="A191" s="324"/>
      <c r="E191" s="325"/>
    </row>
    <row r="192" spans="1:5">
      <c r="A192" s="324"/>
      <c r="E192" s="325"/>
    </row>
    <row r="193" spans="1:5">
      <c r="A193" s="324"/>
      <c r="E193" s="325"/>
    </row>
    <row r="194" spans="1:5">
      <c r="E194" s="325"/>
    </row>
    <row r="195" spans="1:5">
      <c r="A195" s="324"/>
      <c r="E195" s="325"/>
    </row>
    <row r="196" spans="1:5">
      <c r="A196" s="324"/>
      <c r="E196" s="325"/>
    </row>
    <row r="197" spans="1:5">
      <c r="E197" s="325"/>
    </row>
    <row r="198" spans="1:5">
      <c r="E198" s="325"/>
    </row>
    <row r="199" spans="1:5">
      <c r="A199" s="324"/>
      <c r="E199" s="325"/>
    </row>
    <row r="200" spans="1:5">
      <c r="A200" s="324"/>
      <c r="E200" s="325"/>
    </row>
    <row r="201" spans="1:5">
      <c r="A201" s="324"/>
      <c r="E201" s="325"/>
    </row>
    <row r="202" spans="1:5">
      <c r="A202" s="324"/>
      <c r="E202" s="325"/>
    </row>
    <row r="204" spans="1:5">
      <c r="E204" s="325"/>
    </row>
    <row r="205" spans="1:5">
      <c r="A205" s="324"/>
      <c r="E205" s="325"/>
    </row>
    <row r="206" spans="1:5">
      <c r="A206" s="324"/>
      <c r="E206" s="325"/>
    </row>
    <row r="207" spans="1:5">
      <c r="E207" s="325"/>
    </row>
    <row r="208" spans="1:5">
      <c r="A208" s="324"/>
      <c r="E208" s="325"/>
    </row>
    <row r="209" spans="1:5">
      <c r="A209" s="324"/>
      <c r="E209" s="325"/>
    </row>
    <row r="210" spans="1:5">
      <c r="A210" s="324"/>
      <c r="E210" s="325"/>
    </row>
    <row r="211" spans="1:5">
      <c r="A211" s="324"/>
      <c r="E211" s="325"/>
    </row>
    <row r="212" spans="1:5">
      <c r="A212" s="324"/>
      <c r="E212" s="325"/>
    </row>
    <row r="213" spans="1:5">
      <c r="A213" s="324"/>
      <c r="E213" s="325"/>
    </row>
    <row r="214" spans="1:5">
      <c r="A214" s="324"/>
      <c r="E214" s="325"/>
    </row>
    <row r="215" spans="1:5">
      <c r="A215" s="324"/>
      <c r="E215" s="325"/>
    </row>
    <row r="216" spans="1:5">
      <c r="A216" s="324"/>
      <c r="E216" s="325"/>
    </row>
    <row r="217" spans="1:5">
      <c r="A217" s="324"/>
      <c r="E217" s="325"/>
    </row>
    <row r="219" spans="1:5">
      <c r="A219" s="324"/>
      <c r="E219" s="325"/>
    </row>
    <row r="220" spans="1:5">
      <c r="A220" s="324"/>
      <c r="E220" s="325"/>
    </row>
    <row r="221" spans="1:5">
      <c r="A221" s="324"/>
      <c r="E221" s="325"/>
    </row>
    <row r="223" spans="1:5">
      <c r="A223" s="324"/>
      <c r="E223" s="325"/>
    </row>
    <row r="224" spans="1:5">
      <c r="A224" s="324"/>
      <c r="E224" s="325"/>
    </row>
    <row r="225" spans="1:5">
      <c r="A225" s="324"/>
      <c r="E225" s="325"/>
    </row>
    <row r="226" spans="1:5">
      <c r="A226" s="324"/>
      <c r="E226" s="325"/>
    </row>
    <row r="227" spans="1:5">
      <c r="A227" s="324"/>
      <c r="E227" s="325"/>
    </row>
    <row r="228" spans="1:5">
      <c r="A228" s="324"/>
      <c r="E228" s="325"/>
    </row>
    <row r="229" spans="1:5">
      <c r="A229" s="324"/>
      <c r="E229" s="325"/>
    </row>
    <row r="230" spans="1:5">
      <c r="A230" s="324"/>
      <c r="E230" s="325"/>
    </row>
    <row r="231" spans="1:5">
      <c r="A231" s="324"/>
      <c r="E231" s="325"/>
    </row>
    <row r="232" spans="1:5">
      <c r="A232" s="324"/>
      <c r="E232" s="325"/>
    </row>
    <row r="233" spans="1:5">
      <c r="A233" s="324"/>
      <c r="E233" s="325"/>
    </row>
    <row r="235" spans="1:5">
      <c r="A235" s="324"/>
      <c r="E235" s="325"/>
    </row>
    <row r="236" spans="1:5">
      <c r="A236" s="324"/>
      <c r="E236" s="325"/>
    </row>
    <row r="237" spans="1:5">
      <c r="A237" s="324"/>
      <c r="E237" s="325"/>
    </row>
    <row r="238" spans="1:5">
      <c r="A238" s="324"/>
      <c r="E238" s="325"/>
    </row>
    <row r="239" spans="1:5">
      <c r="A239" s="324"/>
      <c r="E239" s="325"/>
    </row>
    <row r="240" spans="1:5">
      <c r="A240" s="324"/>
      <c r="E240" s="325"/>
    </row>
    <row r="241" spans="1:5">
      <c r="A241" s="324"/>
      <c r="E241" s="325"/>
    </row>
    <row r="242" spans="1:5">
      <c r="A242" s="324"/>
      <c r="E242" s="325"/>
    </row>
    <row r="244" spans="1:5">
      <c r="E244" s="325"/>
    </row>
    <row r="245" spans="1:5">
      <c r="E245" s="325"/>
    </row>
    <row r="246" spans="1:5">
      <c r="A246" s="324"/>
      <c r="E246" s="325"/>
    </row>
    <row r="247" spans="1:5">
      <c r="A247" s="324"/>
      <c r="E247" s="325"/>
    </row>
    <row r="248" spans="1:5">
      <c r="A248" s="324"/>
      <c r="E248" s="325"/>
    </row>
    <row r="249" spans="1:5">
      <c r="A249" s="324"/>
      <c r="E249" s="325"/>
    </row>
    <row r="250" spans="1:5">
      <c r="A250" s="324"/>
      <c r="E250" s="325"/>
    </row>
    <row r="251" spans="1:5">
      <c r="A251" s="324"/>
      <c r="E251" s="325"/>
    </row>
    <row r="253" spans="1:5">
      <c r="E253" s="325"/>
    </row>
    <row r="256" spans="1:5">
      <c r="A256" s="324"/>
      <c r="E256" s="325"/>
    </row>
    <row r="257" spans="1:5">
      <c r="A257" s="324"/>
      <c r="E257" s="325"/>
    </row>
    <row r="258" spans="1:5">
      <c r="A258" s="324"/>
      <c r="E258" s="325"/>
    </row>
    <row r="259" spans="1:5">
      <c r="E259" s="325"/>
    </row>
    <row r="260" spans="1:5">
      <c r="A260" s="324"/>
      <c r="E260" s="325"/>
    </row>
    <row r="261" spans="1:5">
      <c r="A261" s="324"/>
      <c r="E261" s="325"/>
    </row>
    <row r="262" spans="1:5">
      <c r="A262" s="324"/>
      <c r="E262" s="325"/>
    </row>
    <row r="263" spans="1:5">
      <c r="A263" s="324"/>
      <c r="E263" s="325"/>
    </row>
    <row r="264" spans="1:5">
      <c r="A264" s="324"/>
      <c r="E264" s="325"/>
    </row>
    <row r="265" spans="1:5">
      <c r="A265" s="324"/>
      <c r="E265" s="325"/>
    </row>
    <row r="266" spans="1:5">
      <c r="E266" s="325"/>
    </row>
    <row r="267" spans="1:5">
      <c r="A267" s="324"/>
      <c r="E267" s="325"/>
    </row>
    <row r="268" spans="1:5">
      <c r="A268" s="324"/>
      <c r="E268" s="325"/>
    </row>
    <row r="269" spans="1:5">
      <c r="A269" s="324"/>
      <c r="E269" s="325"/>
    </row>
    <row r="270" spans="1:5">
      <c r="A270" s="324"/>
      <c r="E270" s="325"/>
    </row>
    <row r="271" spans="1:5">
      <c r="A271" s="324"/>
      <c r="E271" s="325"/>
    </row>
    <row r="272" spans="1:5">
      <c r="A272" s="324"/>
      <c r="E272" s="325"/>
    </row>
    <row r="273" spans="1:5">
      <c r="E273" s="325"/>
    </row>
    <row r="274" spans="1:5">
      <c r="E274" s="325"/>
    </row>
    <row r="275" spans="1:5">
      <c r="E275" s="325"/>
    </row>
    <row r="276" spans="1:5">
      <c r="E276" s="325"/>
    </row>
    <row r="277" spans="1:5">
      <c r="A277" s="324"/>
      <c r="E277" s="325"/>
    </row>
    <row r="278" spans="1:5">
      <c r="A278" s="324"/>
      <c r="E278" s="325"/>
    </row>
    <row r="279" spans="1:5">
      <c r="A279" s="324"/>
      <c r="E279" s="325"/>
    </row>
    <row r="281" spans="1:5">
      <c r="A281" s="324"/>
      <c r="E281" s="325"/>
    </row>
    <row r="282" spans="1:5">
      <c r="E282" s="325"/>
    </row>
    <row r="283" spans="1:5">
      <c r="E283" s="325"/>
    </row>
    <row r="284" spans="1:5">
      <c r="A284" s="324"/>
      <c r="E284" s="325"/>
    </row>
    <row r="285" spans="1:5">
      <c r="A285" s="324"/>
      <c r="E285" s="325"/>
    </row>
    <row r="287" spans="1:5">
      <c r="A287" s="324"/>
      <c r="E287" s="325"/>
    </row>
    <row r="288" spans="1:5">
      <c r="E288" s="325"/>
    </row>
    <row r="289" spans="1:5">
      <c r="E289" s="325"/>
    </row>
    <row r="290" spans="1:5">
      <c r="A290" s="324"/>
      <c r="E290" s="325"/>
    </row>
    <row r="291" spans="1:5">
      <c r="A291" s="324"/>
      <c r="E291" s="325"/>
    </row>
    <row r="292" spans="1:5">
      <c r="A292" s="324"/>
      <c r="E292" s="325"/>
    </row>
    <row r="293" spans="1:5">
      <c r="A293" s="324"/>
      <c r="E293" s="325"/>
    </row>
    <row r="294" spans="1:5">
      <c r="A294" s="324"/>
      <c r="E294" s="325"/>
    </row>
    <row r="295" spans="1:5">
      <c r="A295" s="324"/>
      <c r="E295" s="325"/>
    </row>
    <row r="296" spans="1:5">
      <c r="E296" s="325"/>
    </row>
    <row r="297" spans="1:5">
      <c r="E297" s="325"/>
    </row>
    <row r="298" spans="1:5">
      <c r="A298" s="324"/>
      <c r="E298" s="325"/>
    </row>
    <row r="299" spans="1:5">
      <c r="E299" s="325"/>
    </row>
    <row r="300" spans="1:5">
      <c r="E300" s="325"/>
    </row>
    <row r="301" spans="1:5">
      <c r="E301" s="325"/>
    </row>
    <row r="302" spans="1:5">
      <c r="E302" s="325"/>
    </row>
    <row r="303" spans="1:5">
      <c r="E303" s="325"/>
    </row>
    <row r="304" spans="1:5">
      <c r="A304" s="324"/>
      <c r="E304" s="325"/>
    </row>
    <row r="305" spans="1:5">
      <c r="A305" s="324"/>
      <c r="E305" s="325"/>
    </row>
    <row r="306" spans="1:5">
      <c r="A306" s="324"/>
      <c r="E306" s="325"/>
    </row>
    <row r="307" spans="1:5">
      <c r="A307" s="324"/>
      <c r="E307" s="325"/>
    </row>
    <row r="308" spans="1:5">
      <c r="A308" s="324"/>
      <c r="E308" s="325"/>
    </row>
    <row r="309" spans="1:5">
      <c r="E309" s="325"/>
    </row>
    <row r="310" spans="1:5">
      <c r="A310" s="324"/>
      <c r="E310" s="325"/>
    </row>
    <row r="311" spans="1:5">
      <c r="A311" s="324"/>
      <c r="E311" s="325"/>
    </row>
    <row r="312" spans="1:5">
      <c r="A312" s="324"/>
      <c r="E312" s="325"/>
    </row>
    <row r="314" spans="1:5">
      <c r="A314" s="324"/>
      <c r="E314" s="325"/>
    </row>
    <row r="315" spans="1:5">
      <c r="A315" s="324"/>
      <c r="E315" s="325"/>
    </row>
    <row r="316" spans="1:5">
      <c r="A316" s="324"/>
      <c r="E316" s="325"/>
    </row>
    <row r="317" spans="1:5">
      <c r="E317" s="325"/>
    </row>
    <row r="318" spans="1:5">
      <c r="A318" s="324"/>
      <c r="E318" s="325"/>
    </row>
    <row r="319" spans="1:5">
      <c r="A319" s="324"/>
      <c r="E319" s="325"/>
    </row>
    <row r="320" spans="1:5">
      <c r="A320" s="324"/>
      <c r="E320" s="325"/>
    </row>
    <row r="321" spans="1:5">
      <c r="A321" s="324"/>
      <c r="E321" s="325"/>
    </row>
    <row r="322" spans="1:5">
      <c r="A322" s="324"/>
      <c r="E322" s="325"/>
    </row>
    <row r="323" spans="1:5">
      <c r="A323" s="324"/>
      <c r="E323" s="325"/>
    </row>
    <row r="324" spans="1:5">
      <c r="A324" s="324"/>
      <c r="E324" s="325"/>
    </row>
    <row r="326" spans="1:5">
      <c r="E326" s="325"/>
    </row>
    <row r="327" spans="1:5">
      <c r="E327" s="325"/>
    </row>
    <row r="328" spans="1:5">
      <c r="A328" s="324"/>
      <c r="E328" s="325"/>
    </row>
    <row r="329" spans="1:5">
      <c r="A329" s="324"/>
      <c r="E329" s="325"/>
    </row>
    <row r="330" spans="1:5">
      <c r="A330" s="324"/>
      <c r="E330" s="325"/>
    </row>
    <row r="332" spans="1:5">
      <c r="A332" s="324"/>
      <c r="E332" s="325"/>
    </row>
    <row r="333" spans="1:5">
      <c r="A333" s="324"/>
      <c r="E333" s="325"/>
    </row>
    <row r="334" spans="1:5">
      <c r="E334" s="325"/>
    </row>
    <row r="335" spans="1:5">
      <c r="A335" s="324"/>
      <c r="E335" s="325"/>
    </row>
    <row r="336" spans="1:5">
      <c r="A336" s="324"/>
      <c r="E336" s="325"/>
    </row>
    <row r="337" spans="1:5">
      <c r="A337" s="324"/>
      <c r="E337" s="325"/>
    </row>
    <row r="338" spans="1:5">
      <c r="A338" s="324"/>
      <c r="E338" s="325"/>
    </row>
    <row r="339" spans="1:5">
      <c r="E339" s="325"/>
    </row>
    <row r="340" spans="1:5">
      <c r="E340" s="325"/>
    </row>
    <row r="341" spans="1:5">
      <c r="E341" s="325"/>
    </row>
    <row r="342" spans="1:5">
      <c r="E342" s="325"/>
    </row>
    <row r="343" spans="1:5">
      <c r="A343" s="324"/>
      <c r="E343" s="325"/>
    </row>
    <row r="344" spans="1:5">
      <c r="A344" s="324"/>
      <c r="E344" s="325"/>
    </row>
    <row r="345" spans="1:5">
      <c r="A345" s="324"/>
      <c r="E345" s="325"/>
    </row>
    <row r="346" spans="1:5">
      <c r="A346" s="324"/>
      <c r="E346" s="325"/>
    </row>
    <row r="347" spans="1:5">
      <c r="A347" s="324"/>
      <c r="E347" s="325"/>
    </row>
    <row r="349" spans="1:5">
      <c r="A349" s="324"/>
      <c r="E349" s="325"/>
    </row>
    <row r="350" spans="1:5">
      <c r="A350" s="324"/>
      <c r="E350" s="325"/>
    </row>
    <row r="351" spans="1:5">
      <c r="A351" s="324"/>
      <c r="E351" s="325"/>
    </row>
    <row r="352" spans="1:5">
      <c r="A352" s="324"/>
      <c r="E352" s="325"/>
    </row>
    <row r="353" spans="1:5">
      <c r="E353" s="325"/>
    </row>
    <row r="354" spans="1:5">
      <c r="E354" s="325"/>
    </row>
    <row r="355" spans="1:5">
      <c r="A355" s="324"/>
      <c r="E355" s="325"/>
    </row>
    <row r="356" spans="1:5">
      <c r="A356" s="324"/>
      <c r="E356" s="325"/>
    </row>
    <row r="357" spans="1:5">
      <c r="A357" s="324"/>
      <c r="E357" s="325"/>
    </row>
    <row r="358" spans="1:5">
      <c r="E358" s="325"/>
    </row>
    <row r="359" spans="1:5">
      <c r="A359" s="324"/>
      <c r="E359" s="325"/>
    </row>
    <row r="360" spans="1:5">
      <c r="A360" s="324"/>
      <c r="E360" s="325"/>
    </row>
    <row r="361" spans="1:5">
      <c r="A361" s="324"/>
      <c r="E361" s="325"/>
    </row>
    <row r="362" spans="1:5">
      <c r="A362" s="324"/>
      <c r="E362" s="325"/>
    </row>
    <row r="363" spans="1:5">
      <c r="A363" s="324"/>
      <c r="E363" s="325"/>
    </row>
    <row r="364" spans="1:5">
      <c r="A364" s="324"/>
      <c r="E364" s="325"/>
    </row>
    <row r="365" spans="1:5">
      <c r="A365" s="324"/>
      <c r="E365" s="325"/>
    </row>
    <row r="366" spans="1:5">
      <c r="E366" s="325"/>
    </row>
    <row r="367" spans="1:5">
      <c r="A367" s="324"/>
      <c r="E367" s="325"/>
    </row>
    <row r="368" spans="1:5">
      <c r="A368" s="324"/>
      <c r="E368" s="325"/>
    </row>
    <row r="369" spans="1:5">
      <c r="E369" s="325"/>
    </row>
    <row r="370" spans="1:5">
      <c r="A370" s="324"/>
      <c r="E370" s="325"/>
    </row>
    <row r="371" spans="1:5">
      <c r="A371" s="324"/>
      <c r="E371" s="325"/>
    </row>
    <row r="372" spans="1:5">
      <c r="E372" s="325"/>
    </row>
    <row r="373" spans="1:5">
      <c r="A373" s="324"/>
      <c r="E373" s="325"/>
    </row>
    <row r="374" spans="1:5">
      <c r="A374" s="324"/>
      <c r="E374" s="325"/>
    </row>
    <row r="375" spans="1:5">
      <c r="A375" s="324"/>
      <c r="E375" s="325"/>
    </row>
    <row r="376" spans="1:5">
      <c r="A376" s="324"/>
      <c r="E376" s="325"/>
    </row>
    <row r="377" spans="1:5">
      <c r="A377" s="324"/>
      <c r="E377" s="325"/>
    </row>
    <row r="378" spans="1:5">
      <c r="A378" s="324"/>
      <c r="E378" s="325"/>
    </row>
    <row r="379" spans="1:5">
      <c r="E379" s="325"/>
    </row>
    <row r="380" spans="1:5">
      <c r="A380" s="324"/>
      <c r="E380" s="325"/>
    </row>
    <row r="381" spans="1:5">
      <c r="A381" s="324"/>
      <c r="E381" s="325"/>
    </row>
    <row r="382" spans="1:5">
      <c r="E382" s="325"/>
    </row>
    <row r="383" spans="1:5">
      <c r="A383" s="324"/>
      <c r="E383" s="325"/>
    </row>
    <row r="384" spans="1:5">
      <c r="A384" s="324"/>
      <c r="E384" s="325"/>
    </row>
    <row r="385" spans="1:5">
      <c r="E385" s="325"/>
    </row>
    <row r="386" spans="1:5">
      <c r="A386" s="324"/>
      <c r="E386" s="325"/>
    </row>
    <row r="387" spans="1:5">
      <c r="A387" s="324"/>
      <c r="E387" s="325"/>
    </row>
    <row r="388" spans="1:5">
      <c r="A388" s="324"/>
      <c r="E388" s="325"/>
    </row>
    <row r="389" spans="1:5">
      <c r="A389" s="324"/>
      <c r="E389" s="325"/>
    </row>
    <row r="391" spans="1:5">
      <c r="A391" s="324"/>
      <c r="E391" s="325"/>
    </row>
    <row r="392" spans="1:5">
      <c r="A392" s="324"/>
      <c r="E392" s="325"/>
    </row>
    <row r="395" spans="1:5">
      <c r="E395" s="325"/>
    </row>
    <row r="396" spans="1:5">
      <c r="E396" s="325"/>
    </row>
    <row r="397" spans="1:5">
      <c r="A397" s="324"/>
      <c r="E397" s="325"/>
    </row>
    <row r="398" spans="1:5">
      <c r="A398" s="324"/>
      <c r="E398" s="325"/>
    </row>
    <row r="399" spans="1:5">
      <c r="A399" s="324"/>
      <c r="E399" s="325"/>
    </row>
    <row r="400" spans="1:5">
      <c r="A400" s="324"/>
      <c r="E400" s="325"/>
    </row>
    <row r="401" spans="1:5">
      <c r="A401" s="324"/>
      <c r="E401" s="325"/>
    </row>
    <row r="402" spans="1:5">
      <c r="A402" s="324"/>
      <c r="E402" s="325"/>
    </row>
    <row r="403" spans="1:5">
      <c r="A403" s="324"/>
      <c r="E403" s="325"/>
    </row>
    <row r="404" spans="1:5">
      <c r="A404" s="324"/>
      <c r="E404" s="325"/>
    </row>
    <row r="405" spans="1:5">
      <c r="A405" s="324"/>
      <c r="E405" s="325"/>
    </row>
    <row r="406" spans="1:5">
      <c r="A406" s="324"/>
      <c r="E406" s="325"/>
    </row>
    <row r="407" spans="1:5">
      <c r="A407" s="324"/>
      <c r="E407" s="325"/>
    </row>
    <row r="409" spans="1:5">
      <c r="A409" s="324"/>
      <c r="E409" s="325"/>
    </row>
    <row r="410" spans="1:5">
      <c r="A410" s="324"/>
      <c r="E410" s="325"/>
    </row>
    <row r="411" spans="1:5">
      <c r="A411" s="324"/>
      <c r="E411" s="325"/>
    </row>
    <row r="412" spans="1:5">
      <c r="A412" s="324"/>
      <c r="E412" s="325"/>
    </row>
    <row r="414" spans="1:5">
      <c r="A414" s="324"/>
      <c r="E414" s="325"/>
    </row>
    <row r="415" spans="1:5">
      <c r="A415" s="324"/>
      <c r="E415" s="325"/>
    </row>
    <row r="416" spans="1:5">
      <c r="A416" s="324"/>
      <c r="E416" s="325"/>
    </row>
    <row r="417" spans="1:5">
      <c r="A417" s="324"/>
      <c r="E417" s="325"/>
    </row>
    <row r="418" spans="1:5">
      <c r="A418" s="324"/>
      <c r="E418" s="325"/>
    </row>
    <row r="419" spans="1:5">
      <c r="A419" s="324"/>
      <c r="E419" s="325"/>
    </row>
    <row r="420" spans="1:5">
      <c r="A420" s="324"/>
      <c r="E420" s="325"/>
    </row>
    <row r="421" spans="1:5">
      <c r="A421" s="324"/>
      <c r="E421" s="325"/>
    </row>
    <row r="423" spans="1:5">
      <c r="A423" s="324"/>
      <c r="E423" s="325"/>
    </row>
    <row r="424" spans="1:5">
      <c r="A424" s="324"/>
      <c r="E424" s="325"/>
    </row>
    <row r="425" spans="1:5">
      <c r="A425" s="324"/>
      <c r="E425" s="325"/>
    </row>
    <row r="426" spans="1:5">
      <c r="A426" s="324"/>
      <c r="E426" s="325"/>
    </row>
    <row r="427" spans="1:5">
      <c r="E427" s="325"/>
    </row>
    <row r="428" spans="1:5">
      <c r="A428" s="324"/>
      <c r="E428" s="325"/>
    </row>
    <row r="429" spans="1:5">
      <c r="A429" s="324"/>
      <c r="E429" s="325"/>
    </row>
    <row r="430" spans="1:5">
      <c r="E430" s="325"/>
    </row>
    <row r="431" spans="1:5">
      <c r="A431" s="324"/>
      <c r="E431" s="325"/>
    </row>
    <row r="432" spans="1:5">
      <c r="A432" s="324"/>
      <c r="E432" s="325"/>
    </row>
    <row r="433" spans="1:5">
      <c r="A433" s="324"/>
      <c r="E433" s="325"/>
    </row>
    <row r="434" spans="1:5">
      <c r="A434" s="324"/>
      <c r="E434" s="325"/>
    </row>
    <row r="435" spans="1:5">
      <c r="A435" s="324"/>
      <c r="E435" s="325"/>
    </row>
    <row r="436" spans="1:5">
      <c r="A436" s="324"/>
      <c r="E436" s="325"/>
    </row>
    <row r="437" spans="1:5">
      <c r="E437" s="325"/>
    </row>
    <row r="438" spans="1:5">
      <c r="A438" s="324"/>
      <c r="E438" s="325"/>
    </row>
    <row r="439" spans="1:5">
      <c r="A439" s="324"/>
      <c r="E439" s="325"/>
    </row>
    <row r="440" spans="1:5">
      <c r="A440" s="324"/>
      <c r="E440" s="325"/>
    </row>
    <row r="441" spans="1:5">
      <c r="A441" s="324"/>
      <c r="E441" s="325"/>
    </row>
    <row r="442" spans="1:5">
      <c r="A442" s="324"/>
      <c r="E442" s="325"/>
    </row>
    <row r="443" spans="1:5">
      <c r="A443" s="324"/>
      <c r="E443" s="325"/>
    </row>
    <row r="445" spans="1:5">
      <c r="A445" s="324"/>
      <c r="E445" s="325"/>
    </row>
    <row r="446" spans="1:5">
      <c r="A446" s="324"/>
      <c r="E446" s="325"/>
    </row>
    <row r="447" spans="1:5">
      <c r="A447" s="324"/>
      <c r="E447" s="325"/>
    </row>
    <row r="449" spans="1:5">
      <c r="A449" s="324"/>
      <c r="E449" s="325"/>
    </row>
    <row r="450" spans="1:5">
      <c r="A450" s="324"/>
      <c r="E450" s="325"/>
    </row>
    <row r="452" spans="1:5">
      <c r="A452" s="324"/>
      <c r="E452" s="325"/>
    </row>
    <row r="453" spans="1:5">
      <c r="A453" s="324"/>
      <c r="E453" s="325"/>
    </row>
    <row r="454" spans="1:5">
      <c r="A454" s="324"/>
      <c r="E454" s="325"/>
    </row>
    <row r="455" spans="1:5">
      <c r="A455" s="324"/>
      <c r="E455" s="325"/>
    </row>
    <row r="456" spans="1:5">
      <c r="A456" s="324"/>
      <c r="E456" s="325"/>
    </row>
    <row r="457" spans="1:5">
      <c r="A457" s="324"/>
      <c r="E457" s="325"/>
    </row>
    <row r="458" spans="1:5">
      <c r="A458" s="324"/>
      <c r="E458" s="325"/>
    </row>
    <row r="459" spans="1:5">
      <c r="A459" s="324"/>
      <c r="E459" s="325"/>
    </row>
    <row r="460" spans="1:5">
      <c r="A460" s="324"/>
      <c r="E460" s="325"/>
    </row>
    <row r="461" spans="1:5">
      <c r="A461" s="324"/>
      <c r="E461" s="325"/>
    </row>
    <row r="462" spans="1:5">
      <c r="A462" s="324"/>
      <c r="E462" s="325"/>
    </row>
    <row r="463" spans="1:5">
      <c r="A463" s="324"/>
      <c r="E463" s="325"/>
    </row>
    <row r="464" spans="1:5">
      <c r="A464" s="324"/>
      <c r="E464" s="325"/>
    </row>
    <row r="465" spans="1:5">
      <c r="A465" s="324"/>
      <c r="E465" s="325"/>
    </row>
    <row r="466" spans="1:5">
      <c r="A466" s="324"/>
      <c r="E466" s="325"/>
    </row>
    <row r="468" spans="1:5">
      <c r="E468" s="325"/>
    </row>
    <row r="469" spans="1:5">
      <c r="E469" s="325"/>
    </row>
    <row r="470" spans="1:5">
      <c r="A470" s="324"/>
      <c r="E470" s="325"/>
    </row>
    <row r="471" spans="1:5">
      <c r="A471" s="324"/>
      <c r="E471" s="325"/>
    </row>
    <row r="472" spans="1:5">
      <c r="A472" s="324"/>
      <c r="E472" s="325"/>
    </row>
    <row r="473" spans="1:5">
      <c r="A473" s="324"/>
      <c r="E473" s="325"/>
    </row>
    <row r="474" spans="1:5">
      <c r="A474" s="324"/>
      <c r="E474" s="325"/>
    </row>
    <row r="475" spans="1:5">
      <c r="A475" s="324"/>
      <c r="E475" s="325"/>
    </row>
    <row r="476" spans="1:5">
      <c r="A476" s="324"/>
      <c r="E476" s="325"/>
    </row>
    <row r="477" spans="1:5">
      <c r="A477" s="324"/>
      <c r="E477" s="325"/>
    </row>
    <row r="478" spans="1:5">
      <c r="A478" s="324"/>
      <c r="E478" s="325"/>
    </row>
    <row r="479" spans="1:5">
      <c r="A479" s="324"/>
      <c r="E479" s="325"/>
    </row>
    <row r="480" spans="1:5">
      <c r="E480" s="325"/>
    </row>
    <row r="481" spans="1:5">
      <c r="E481" s="325"/>
    </row>
    <row r="482" spans="1:5">
      <c r="E482" s="325"/>
    </row>
    <row r="483" spans="1:5">
      <c r="E483" s="325"/>
    </row>
    <row r="484" spans="1:5">
      <c r="A484" s="324"/>
      <c r="E484" s="325"/>
    </row>
    <row r="485" spans="1:5">
      <c r="A485" s="324"/>
      <c r="E485" s="325"/>
    </row>
    <row r="486" spans="1:5">
      <c r="A486" s="324"/>
      <c r="E486" s="325"/>
    </row>
    <row r="487" spans="1:5">
      <c r="A487" s="324"/>
      <c r="E487" s="325"/>
    </row>
    <row r="488" spans="1:5">
      <c r="A488" s="324"/>
      <c r="E488" s="325"/>
    </row>
    <row r="489" spans="1:5">
      <c r="A489" s="324"/>
      <c r="E489" s="325"/>
    </row>
    <row r="491" spans="1:5">
      <c r="A491" s="324"/>
      <c r="E491" s="325"/>
    </row>
    <row r="492" spans="1:5">
      <c r="A492" s="324"/>
      <c r="E492" s="325"/>
    </row>
    <row r="493" spans="1:5">
      <c r="A493" s="324"/>
      <c r="E493" s="325"/>
    </row>
    <row r="495" spans="1:5">
      <c r="A495" s="324"/>
      <c r="E495" s="325"/>
    </row>
    <row r="496" spans="1:5">
      <c r="A496" s="324"/>
      <c r="E496" s="325"/>
    </row>
    <row r="497" spans="1:5">
      <c r="A497" s="324"/>
      <c r="E497" s="325"/>
    </row>
    <row r="498" spans="1:5">
      <c r="A498" s="324"/>
      <c r="E498" s="325"/>
    </row>
    <row r="499" spans="1:5">
      <c r="A499" s="324"/>
      <c r="E499" s="325"/>
    </row>
    <row r="500" spans="1:5">
      <c r="A500" s="324"/>
      <c r="E500" s="325"/>
    </row>
    <row r="501" spans="1:5">
      <c r="A501" s="324"/>
      <c r="E501" s="325"/>
    </row>
    <row r="502" spans="1:5">
      <c r="A502" s="324"/>
      <c r="E502" s="325"/>
    </row>
    <row r="503" spans="1:5">
      <c r="A503" s="324"/>
      <c r="E503" s="325"/>
    </row>
    <row r="504" spans="1:5">
      <c r="A504" s="324"/>
      <c r="E504" s="325"/>
    </row>
    <row r="505" spans="1:5">
      <c r="A505" s="324"/>
      <c r="E505" s="325"/>
    </row>
    <row r="506" spans="1:5">
      <c r="A506" s="324"/>
      <c r="E506" s="325"/>
    </row>
    <row r="507" spans="1:5">
      <c r="A507" s="324"/>
      <c r="E507" s="325"/>
    </row>
    <row r="508" spans="1:5">
      <c r="A508" s="324"/>
      <c r="E508" s="325"/>
    </row>
    <row r="510" spans="1:5">
      <c r="E510" s="325"/>
    </row>
    <row r="511" spans="1:5">
      <c r="A511" s="324"/>
      <c r="E511" s="325"/>
    </row>
    <row r="512" spans="1:5">
      <c r="A512" s="324"/>
      <c r="E512" s="325"/>
    </row>
    <row r="513" spans="1:5">
      <c r="A513" s="324"/>
      <c r="E513" s="325"/>
    </row>
    <row r="514" spans="1:5">
      <c r="A514" s="324"/>
      <c r="E514" s="325"/>
    </row>
    <row r="517" spans="1:5">
      <c r="E517" s="325"/>
    </row>
    <row r="518" spans="1:5">
      <c r="A518" s="324"/>
      <c r="E518" s="325"/>
    </row>
    <row r="519" spans="1:5">
      <c r="A519" s="324"/>
      <c r="E519" s="325"/>
    </row>
    <row r="520" spans="1:5">
      <c r="A520" s="324"/>
      <c r="E520" s="325"/>
    </row>
    <row r="521" spans="1:5">
      <c r="A521" s="324"/>
      <c r="E521" s="325"/>
    </row>
    <row r="523" spans="1:5">
      <c r="E523" s="325"/>
    </row>
    <row r="524" spans="1:5">
      <c r="E524" s="325"/>
    </row>
    <row r="525" spans="1:5">
      <c r="E525" s="325"/>
    </row>
    <row r="526" spans="1:5">
      <c r="E526" s="325"/>
    </row>
    <row r="527" spans="1:5">
      <c r="E527" s="325"/>
    </row>
    <row r="528" spans="1:5">
      <c r="A528" s="324"/>
      <c r="E528" s="325"/>
    </row>
    <row r="529" spans="1:5">
      <c r="A529" s="324"/>
      <c r="E529" s="325"/>
    </row>
    <row r="530" spans="1:5">
      <c r="A530" s="324"/>
      <c r="E530" s="325"/>
    </row>
    <row r="531" spans="1:5">
      <c r="A531" s="324"/>
      <c r="E531" s="325"/>
    </row>
    <row r="532" spans="1:5">
      <c r="A532" s="324"/>
      <c r="E532" s="325"/>
    </row>
    <row r="534" spans="1:5">
      <c r="A534" s="324"/>
      <c r="E534" s="325"/>
    </row>
    <row r="535" spans="1:5">
      <c r="A535" s="324"/>
      <c r="E535" s="325"/>
    </row>
    <row r="536" spans="1:5">
      <c r="A536" s="324"/>
      <c r="E536" s="325"/>
    </row>
    <row r="537" spans="1:5">
      <c r="A537" s="324"/>
      <c r="E537" s="325"/>
    </row>
    <row r="538" spans="1:5">
      <c r="A538" s="324"/>
      <c r="E538" s="325"/>
    </row>
    <row r="540" spans="1:5">
      <c r="E540" s="325"/>
    </row>
    <row r="541" spans="1:5">
      <c r="E541" s="325"/>
    </row>
    <row r="542" spans="1:5">
      <c r="A542" s="324"/>
      <c r="E542" s="325"/>
    </row>
    <row r="543" spans="1:5">
      <c r="A543" s="324"/>
      <c r="E543" s="325"/>
    </row>
    <row r="544" spans="1:5">
      <c r="E544" s="325"/>
    </row>
    <row r="545" spans="1:5">
      <c r="E545" s="325"/>
    </row>
    <row r="546" spans="1:5">
      <c r="A546" s="324"/>
      <c r="E546" s="325"/>
    </row>
    <row r="547" spans="1:5">
      <c r="A547" s="324"/>
      <c r="E547" s="325"/>
    </row>
    <row r="548" spans="1:5">
      <c r="E548" s="325"/>
    </row>
    <row r="549" spans="1:5">
      <c r="A549" s="324"/>
      <c r="E549" s="325"/>
    </row>
    <row r="550" spans="1:5">
      <c r="A550" s="324"/>
      <c r="E550" s="325"/>
    </row>
    <row r="551" spans="1:5">
      <c r="E551" s="325"/>
    </row>
    <row r="552" spans="1:5">
      <c r="A552" s="324"/>
      <c r="E552" s="325"/>
    </row>
    <row r="553" spans="1:5">
      <c r="A553" s="324"/>
      <c r="E553" s="325"/>
    </row>
    <row r="554" spans="1:5">
      <c r="A554" s="324"/>
      <c r="E554" s="325"/>
    </row>
    <row r="555" spans="1:5">
      <c r="A555" s="324"/>
      <c r="E555" s="325"/>
    </row>
    <row r="556" spans="1:5">
      <c r="E556" s="325"/>
    </row>
    <row r="557" spans="1:5">
      <c r="A557" s="324"/>
      <c r="E557" s="325"/>
    </row>
    <row r="558" spans="1:5">
      <c r="A558" s="324"/>
      <c r="E558" s="325"/>
    </row>
    <row r="559" spans="1:5">
      <c r="A559" s="324"/>
      <c r="E559" s="325"/>
    </row>
    <row r="560" spans="1:5">
      <c r="A560" s="324"/>
      <c r="E560" s="325"/>
    </row>
    <row r="562" spans="1:5">
      <c r="A562" s="324"/>
      <c r="E562" s="325"/>
    </row>
    <row r="563" spans="1:5">
      <c r="A563" s="324"/>
      <c r="E563" s="325"/>
    </row>
    <row r="564" spans="1:5">
      <c r="A564" s="324"/>
      <c r="E564" s="325"/>
    </row>
    <row r="565" spans="1:5">
      <c r="A565" s="324"/>
      <c r="E565" s="325"/>
    </row>
    <row r="566" spans="1:5">
      <c r="E566" s="325"/>
    </row>
    <row r="567" spans="1:5">
      <c r="A567" s="324"/>
      <c r="E567" s="325"/>
    </row>
    <row r="568" spans="1:5">
      <c r="A568" s="324"/>
      <c r="E568" s="325"/>
    </row>
    <row r="569" spans="1:5">
      <c r="A569" s="324"/>
      <c r="E569" s="325"/>
    </row>
    <row r="570" spans="1:5">
      <c r="A570" s="324"/>
      <c r="E570" s="325"/>
    </row>
    <row r="571" spans="1:5">
      <c r="A571" s="324"/>
      <c r="E571" s="325"/>
    </row>
    <row r="572" spans="1:5">
      <c r="A572" s="324"/>
      <c r="E572" s="325"/>
    </row>
    <row r="573" spans="1:5">
      <c r="A573" s="324"/>
      <c r="E573" s="325"/>
    </row>
    <row r="574" spans="1:5">
      <c r="A574" s="324"/>
      <c r="E574" s="325"/>
    </row>
    <row r="575" spans="1:5">
      <c r="A575" s="324"/>
      <c r="E575" s="325"/>
    </row>
    <row r="576" spans="1:5">
      <c r="A576" s="324"/>
      <c r="E576" s="325"/>
    </row>
    <row r="577" spans="1:5">
      <c r="E577" s="325"/>
    </row>
    <row r="578" spans="1:5">
      <c r="E578" s="325"/>
    </row>
    <row r="579" spans="1:5">
      <c r="E579" s="325"/>
    </row>
    <row r="580" spans="1:5">
      <c r="A580" s="324"/>
      <c r="E580" s="325"/>
    </row>
    <row r="581" spans="1:5">
      <c r="A581" s="324"/>
      <c r="E581" s="325"/>
    </row>
    <row r="582" spans="1:5">
      <c r="A582" s="324"/>
      <c r="E582" s="325"/>
    </row>
    <row r="583" spans="1:5">
      <c r="E583" s="325"/>
    </row>
    <row r="584" spans="1:5">
      <c r="A584" s="324"/>
      <c r="E584" s="325"/>
    </row>
    <row r="585" spans="1:5">
      <c r="A585" s="324"/>
      <c r="E585" s="325"/>
    </row>
    <row r="586" spans="1:5">
      <c r="A586" s="324"/>
      <c r="E586" s="325"/>
    </row>
    <row r="587" spans="1:5">
      <c r="A587" s="324"/>
      <c r="E587" s="325"/>
    </row>
    <row r="588" spans="1:5">
      <c r="A588" s="324"/>
      <c r="E588" s="325"/>
    </row>
    <row r="589" spans="1:5">
      <c r="A589" s="324"/>
      <c r="E589" s="325"/>
    </row>
    <row r="590" spans="1:5">
      <c r="A590" s="324"/>
      <c r="E590" s="325"/>
    </row>
    <row r="591" spans="1:5">
      <c r="A591" s="324"/>
      <c r="E591" s="325"/>
    </row>
    <row r="592" spans="1:5">
      <c r="A592" s="324"/>
      <c r="E592" s="325"/>
    </row>
    <row r="593" spans="1:5">
      <c r="A593" s="324"/>
      <c r="E593" s="325"/>
    </row>
    <row r="594" spans="1:5">
      <c r="A594" s="324"/>
      <c r="E594" s="325"/>
    </row>
    <row r="595" spans="1:5">
      <c r="A595" s="324"/>
      <c r="E595" s="325"/>
    </row>
    <row r="596" spans="1:5">
      <c r="A596" s="324"/>
      <c r="E596" s="325"/>
    </row>
    <row r="597" spans="1:5">
      <c r="A597" s="324"/>
      <c r="E597" s="325"/>
    </row>
    <row r="598" spans="1:5">
      <c r="A598" s="324"/>
      <c r="E598" s="325"/>
    </row>
    <row r="599" spans="1:5">
      <c r="A599" s="324"/>
      <c r="E599" s="325"/>
    </row>
    <row r="600" spans="1:5">
      <c r="A600" s="324"/>
      <c r="E600" s="325"/>
    </row>
    <row r="601" spans="1:5">
      <c r="A601" s="324"/>
      <c r="E601" s="325"/>
    </row>
    <row r="602" spans="1:5">
      <c r="E602" s="325"/>
    </row>
    <row r="603" spans="1:5">
      <c r="E603" s="325"/>
    </row>
    <row r="604" spans="1:5">
      <c r="E604" s="325"/>
    </row>
    <row r="605" spans="1:5">
      <c r="E605" s="325"/>
    </row>
    <row r="606" spans="1:5">
      <c r="A606" s="324"/>
      <c r="E606" s="325"/>
    </row>
    <row r="607" spans="1:5">
      <c r="A607" s="324"/>
      <c r="E607" s="325"/>
    </row>
    <row r="608" spans="1:5">
      <c r="E608" s="325"/>
    </row>
    <row r="609" spans="1:5">
      <c r="A609" s="324"/>
      <c r="E609" s="325"/>
    </row>
    <row r="610" spans="1:5">
      <c r="A610" s="324"/>
      <c r="E610" s="325"/>
    </row>
    <row r="611" spans="1:5">
      <c r="E611" s="325"/>
    </row>
    <row r="612" spans="1:5">
      <c r="A612" s="324"/>
      <c r="E612" s="325"/>
    </row>
    <row r="613" spans="1:5">
      <c r="A613" s="324"/>
      <c r="E613" s="325"/>
    </row>
    <row r="614" spans="1:5">
      <c r="A614" s="324"/>
      <c r="E614" s="325"/>
    </row>
    <row r="615" spans="1:5">
      <c r="A615" s="324"/>
      <c r="E615" s="325"/>
    </row>
    <row r="616" spans="1:5">
      <c r="A616" s="324"/>
      <c r="E616" s="325"/>
    </row>
    <row r="617" spans="1:5">
      <c r="A617" s="324"/>
      <c r="E617" s="325"/>
    </row>
    <row r="618" spans="1:5">
      <c r="A618" s="324"/>
      <c r="E618" s="325"/>
    </row>
    <row r="619" spans="1:5">
      <c r="A619" s="324"/>
      <c r="E619" s="325"/>
    </row>
    <row r="620" spans="1:5">
      <c r="A620" s="324"/>
      <c r="E620" s="325"/>
    </row>
    <row r="621" spans="1:5">
      <c r="A621" s="324"/>
      <c r="E621" s="325"/>
    </row>
    <row r="622" spans="1:5">
      <c r="E622" s="325"/>
    </row>
    <row r="623" spans="1:5">
      <c r="A623" s="324"/>
      <c r="E623" s="325"/>
    </row>
    <row r="624" spans="1:5">
      <c r="A624" s="324"/>
      <c r="E624" s="325"/>
    </row>
    <row r="625" spans="1:5">
      <c r="A625" s="324"/>
      <c r="E625" s="325"/>
    </row>
    <row r="626" spans="1:5">
      <c r="A626" s="324"/>
      <c r="E626" s="325"/>
    </row>
    <row r="627" spans="1:5">
      <c r="E627" s="325"/>
    </row>
    <row r="628" spans="1:5">
      <c r="E628" s="325"/>
    </row>
    <row r="629" spans="1:5">
      <c r="A629" s="324"/>
      <c r="E629" s="325"/>
    </row>
    <row r="630" spans="1:5">
      <c r="A630" s="324"/>
      <c r="E630" s="325"/>
    </row>
    <row r="631" spans="1:5">
      <c r="A631" s="324"/>
      <c r="E631" s="325"/>
    </row>
    <row r="632" spans="1:5">
      <c r="A632" s="324"/>
      <c r="E632" s="325"/>
    </row>
    <row r="633" spans="1:5">
      <c r="A633" s="324"/>
      <c r="E633" s="325"/>
    </row>
    <row r="634" spans="1:5">
      <c r="A634" s="324"/>
      <c r="E634" s="325"/>
    </row>
    <row r="635" spans="1:5">
      <c r="A635" s="324"/>
      <c r="E635" s="325"/>
    </row>
    <row r="637" spans="1:5">
      <c r="A637" s="324"/>
      <c r="E637" s="325"/>
    </row>
    <row r="638" spans="1:5">
      <c r="A638" s="324"/>
      <c r="E638" s="325"/>
    </row>
    <row r="639" spans="1:5">
      <c r="A639" s="324"/>
      <c r="E639" s="325"/>
    </row>
    <row r="641" spans="1:5">
      <c r="E641" s="325"/>
    </row>
    <row r="642" spans="1:5">
      <c r="E642" s="325"/>
    </row>
    <row r="643" spans="1:5">
      <c r="E643" s="325"/>
    </row>
    <row r="644" spans="1:5">
      <c r="E644" s="325"/>
    </row>
    <row r="645" spans="1:5">
      <c r="A645" s="324"/>
      <c r="E645" s="325"/>
    </row>
    <row r="646" spans="1:5">
      <c r="A646" s="324"/>
      <c r="E646" s="325"/>
    </row>
    <row r="647" spans="1:5">
      <c r="A647" s="324"/>
      <c r="E647" s="325"/>
    </row>
    <row r="648" spans="1:5">
      <c r="A648" s="324"/>
      <c r="E648" s="325"/>
    </row>
    <row r="649" spans="1:5">
      <c r="A649" s="324"/>
      <c r="E649" s="325"/>
    </row>
    <row r="650" spans="1:5">
      <c r="A650" s="324"/>
      <c r="E650" s="325"/>
    </row>
    <row r="651" spans="1:5">
      <c r="A651" s="324"/>
      <c r="E651" s="325"/>
    </row>
    <row r="652" spans="1:5">
      <c r="A652" s="324"/>
      <c r="E652" s="325"/>
    </row>
    <row r="653" spans="1:5">
      <c r="A653" s="324"/>
      <c r="E653" s="325"/>
    </row>
    <row r="654" spans="1:5">
      <c r="A654" s="324"/>
      <c r="E654" s="325"/>
    </row>
    <row r="656" spans="1:5">
      <c r="A656" s="324"/>
      <c r="E656" s="325"/>
    </row>
    <row r="657" spans="1:5">
      <c r="A657" s="324"/>
      <c r="E657" s="325"/>
    </row>
    <row r="658" spans="1:5">
      <c r="A658" s="324"/>
      <c r="E658" s="325"/>
    </row>
    <row r="659" spans="1:5">
      <c r="E659" s="325"/>
    </row>
    <row r="660" spans="1:5">
      <c r="E660" s="325"/>
    </row>
    <row r="661" spans="1:5">
      <c r="A661" s="324"/>
      <c r="E661" s="325"/>
    </row>
    <row r="662" spans="1:5">
      <c r="A662" s="324"/>
      <c r="E662" s="325"/>
    </row>
    <row r="663" spans="1:5">
      <c r="A663" s="324"/>
      <c r="E663" s="325"/>
    </row>
    <row r="664" spans="1:5">
      <c r="A664" s="324"/>
      <c r="E664" s="325"/>
    </row>
    <row r="665" spans="1:5">
      <c r="A665" s="324"/>
      <c r="E665" s="325"/>
    </row>
    <row r="666" spans="1:5">
      <c r="A666" s="324"/>
      <c r="E666" s="325"/>
    </row>
    <row r="668" spans="1:5">
      <c r="A668" s="324"/>
      <c r="E668" s="325"/>
    </row>
    <row r="669" spans="1:5">
      <c r="A669" s="324"/>
      <c r="E669" s="325"/>
    </row>
    <row r="670" spans="1:5">
      <c r="A670" s="324"/>
      <c r="E670" s="325"/>
    </row>
    <row r="671" spans="1:5">
      <c r="A671" s="324"/>
      <c r="E671" s="325"/>
    </row>
    <row r="672" spans="1:5">
      <c r="A672" s="324"/>
      <c r="E672" s="325"/>
    </row>
    <row r="673" spans="1:5">
      <c r="A673" s="324"/>
      <c r="E673" s="325"/>
    </row>
    <row r="674" spans="1:5">
      <c r="A674" s="324"/>
      <c r="E674" s="325"/>
    </row>
    <row r="675" spans="1:5">
      <c r="A675" s="324"/>
      <c r="E675" s="325"/>
    </row>
    <row r="676" spans="1:5">
      <c r="E676" s="325"/>
    </row>
    <row r="677" spans="1:5">
      <c r="E677" s="325"/>
    </row>
    <row r="678" spans="1:5">
      <c r="E678" s="325"/>
    </row>
    <row r="679" spans="1:5">
      <c r="A679" s="324"/>
      <c r="E679" s="325"/>
    </row>
    <row r="680" spans="1:5">
      <c r="E680" s="325"/>
    </row>
    <row r="681" spans="1:5">
      <c r="E681" s="325"/>
    </row>
    <row r="682" spans="1:5">
      <c r="E682" s="325"/>
    </row>
    <row r="683" spans="1:5">
      <c r="A683" s="324"/>
      <c r="E683" s="325"/>
    </row>
    <row r="684" spans="1:5">
      <c r="A684" s="324"/>
      <c r="E684" s="325"/>
    </row>
    <row r="685" spans="1:5">
      <c r="A685" s="324"/>
      <c r="E685" s="325"/>
    </row>
    <row r="686" spans="1:5">
      <c r="A686" s="324"/>
      <c r="E686" s="325"/>
    </row>
    <row r="688" spans="1:5">
      <c r="A688" s="324"/>
      <c r="E688" s="325"/>
    </row>
    <row r="689" spans="1:5">
      <c r="A689" s="324"/>
      <c r="E689" s="325"/>
    </row>
    <row r="690" spans="1:5">
      <c r="A690" s="324"/>
      <c r="E690" s="325"/>
    </row>
    <row r="691" spans="1:5">
      <c r="E691" s="325"/>
    </row>
    <row r="692" spans="1:5">
      <c r="A692" s="324"/>
      <c r="E692" s="325"/>
    </row>
    <row r="693" spans="1:5">
      <c r="A693" s="324"/>
      <c r="E693" s="325"/>
    </row>
    <row r="694" spans="1:5">
      <c r="E694" s="325"/>
    </row>
    <row r="695" spans="1:5">
      <c r="E695" s="325"/>
    </row>
    <row r="696" spans="1:5">
      <c r="E696" s="325"/>
    </row>
    <row r="697" spans="1:5">
      <c r="E697" s="325"/>
    </row>
    <row r="698" spans="1:5">
      <c r="E698" s="325"/>
    </row>
    <row r="699" spans="1:5">
      <c r="E699" s="325"/>
    </row>
    <row r="700" spans="1:5">
      <c r="A700" s="324"/>
      <c r="E700" s="325"/>
    </row>
    <row r="701" spans="1:5">
      <c r="A701" s="324"/>
      <c r="E701" s="325"/>
    </row>
    <row r="702" spans="1:5">
      <c r="E702" s="325"/>
    </row>
    <row r="703" spans="1:5">
      <c r="E703" s="325"/>
    </row>
    <row r="704" spans="1:5">
      <c r="A704" s="324"/>
      <c r="E704" s="325"/>
    </row>
    <row r="705" spans="1:5">
      <c r="A705" s="324"/>
      <c r="E705" s="325"/>
    </row>
    <row r="706" spans="1:5">
      <c r="A706" s="324"/>
      <c r="E706" s="325"/>
    </row>
    <row r="707" spans="1:5">
      <c r="A707" s="324"/>
      <c r="E707" s="325"/>
    </row>
    <row r="708" spans="1:5">
      <c r="A708" s="324"/>
      <c r="E708" s="325"/>
    </row>
    <row r="709" spans="1:5">
      <c r="A709" s="324"/>
      <c r="E709" s="325"/>
    </row>
    <row r="710" spans="1:5">
      <c r="A710" s="324"/>
      <c r="E710" s="325"/>
    </row>
    <row r="711" spans="1:5">
      <c r="E711" s="325"/>
    </row>
    <row r="712" spans="1:5">
      <c r="A712" s="324"/>
      <c r="E712" s="325"/>
    </row>
    <row r="713" spans="1:5">
      <c r="A713" s="324"/>
      <c r="E713" s="325"/>
    </row>
    <row r="714" spans="1:5">
      <c r="A714" s="324"/>
      <c r="E714" s="325"/>
    </row>
    <row r="715" spans="1:5">
      <c r="A715" s="324"/>
      <c r="E715" s="325"/>
    </row>
    <row r="716" spans="1:5">
      <c r="A716" s="324"/>
      <c r="E716" s="325"/>
    </row>
    <row r="718" spans="1:5">
      <c r="A718" s="324"/>
      <c r="E718" s="325"/>
    </row>
    <row r="719" spans="1:5">
      <c r="A719" s="324"/>
      <c r="E719" s="325"/>
    </row>
    <row r="720" spans="1:5">
      <c r="E720" s="325"/>
    </row>
    <row r="721" spans="1:5">
      <c r="A721" s="324"/>
      <c r="E721" s="325"/>
    </row>
    <row r="722" spans="1:5">
      <c r="A722" s="324"/>
      <c r="E722" s="325"/>
    </row>
    <row r="723" spans="1:5">
      <c r="E723" s="325"/>
    </row>
    <row r="724" spans="1:5">
      <c r="A724" s="324"/>
      <c r="E724" s="325"/>
    </row>
    <row r="725" spans="1:5">
      <c r="A725" s="324"/>
      <c r="E725" s="325"/>
    </row>
    <row r="726" spans="1:5">
      <c r="E726" s="325"/>
    </row>
    <row r="727" spans="1:5">
      <c r="A727" s="324"/>
      <c r="E727" s="325"/>
    </row>
    <row r="728" spans="1:5">
      <c r="A728" s="324"/>
      <c r="E728" s="325"/>
    </row>
    <row r="729" spans="1:5">
      <c r="A729" s="324"/>
      <c r="E729" s="325"/>
    </row>
    <row r="730" spans="1:5">
      <c r="A730" s="324"/>
      <c r="E730" s="325"/>
    </row>
    <row r="732" spans="1:5">
      <c r="A732" s="324"/>
      <c r="E732" s="325"/>
    </row>
    <row r="733" spans="1:5">
      <c r="A733" s="324"/>
      <c r="E733" s="325"/>
    </row>
    <row r="734" spans="1:5">
      <c r="E734" s="325"/>
    </row>
    <row r="735" spans="1:5">
      <c r="A735" s="324"/>
      <c r="E735" s="325"/>
    </row>
    <row r="736" spans="1:5">
      <c r="A736" s="324"/>
      <c r="E736" s="325"/>
    </row>
    <row r="737" spans="1:5">
      <c r="E737" s="325"/>
    </row>
    <row r="738" spans="1:5">
      <c r="E738" s="325"/>
    </row>
    <row r="739" spans="1:5">
      <c r="A739" s="324"/>
      <c r="E739" s="325"/>
    </row>
    <row r="740" spans="1:5">
      <c r="A740" s="324"/>
      <c r="E740" s="325"/>
    </row>
    <row r="742" spans="1:5">
      <c r="A742" s="324"/>
      <c r="E742" s="325"/>
    </row>
    <row r="743" spans="1:5">
      <c r="A743" s="324"/>
      <c r="E743" s="325"/>
    </row>
    <row r="744" spans="1:5">
      <c r="E744" s="325"/>
    </row>
    <row r="745" spans="1:5">
      <c r="A745" s="324"/>
      <c r="E745" s="325"/>
    </row>
    <row r="746" spans="1:5">
      <c r="A746" s="324"/>
      <c r="E746" s="325"/>
    </row>
    <row r="747" spans="1:5">
      <c r="A747" s="324"/>
      <c r="E747" s="325"/>
    </row>
    <row r="749" spans="1:5">
      <c r="A749" s="324"/>
      <c r="E749" s="325"/>
    </row>
    <row r="750" spans="1:5">
      <c r="A750" s="324"/>
      <c r="E750" s="325"/>
    </row>
    <row r="751" spans="1:5">
      <c r="A751" s="324"/>
      <c r="E751" s="325"/>
    </row>
    <row r="753" spans="1:5">
      <c r="A753" s="324"/>
      <c r="E753" s="325"/>
    </row>
    <row r="754" spans="1:5">
      <c r="A754" s="324"/>
      <c r="E754" s="325"/>
    </row>
    <row r="756" spans="1:5">
      <c r="A756" s="324"/>
      <c r="E756" s="325"/>
    </row>
    <row r="757" spans="1:5">
      <c r="A757" s="324"/>
      <c r="E757" s="325"/>
    </row>
    <row r="758" spans="1:5">
      <c r="E758" s="325"/>
    </row>
    <row r="759" spans="1:5">
      <c r="A759" s="324"/>
      <c r="E759" s="325"/>
    </row>
    <row r="760" spans="1:5">
      <c r="A760" s="324"/>
      <c r="E760" s="325"/>
    </row>
    <row r="761" spans="1:5">
      <c r="A761" s="324"/>
      <c r="E761" s="325"/>
    </row>
    <row r="762" spans="1:5">
      <c r="A762" s="324"/>
      <c r="E762" s="325"/>
    </row>
    <row r="763" spans="1:5">
      <c r="A763" s="324"/>
      <c r="E763" s="325"/>
    </row>
    <row r="764" spans="1:5">
      <c r="A764" s="324"/>
      <c r="E764" s="325"/>
    </row>
    <row r="765" spans="1:5">
      <c r="E765" s="325"/>
    </row>
    <row r="766" spans="1:5">
      <c r="E766" s="325"/>
    </row>
    <row r="767" spans="1:5">
      <c r="A767" s="324"/>
      <c r="E767" s="325"/>
    </row>
    <row r="768" spans="1:5">
      <c r="A768" s="324"/>
      <c r="E768" s="325"/>
    </row>
    <row r="769" spans="1:5">
      <c r="E769" s="325"/>
    </row>
    <row r="770" spans="1:5">
      <c r="A770" s="324"/>
      <c r="E770" s="325"/>
    </row>
    <row r="771" spans="1:5">
      <c r="A771" s="324"/>
      <c r="E771" s="325"/>
    </row>
    <row r="772" spans="1:5">
      <c r="E772" s="325"/>
    </row>
    <row r="773" spans="1:5">
      <c r="E773" s="325"/>
    </row>
    <row r="774" spans="1:5">
      <c r="A774" s="324"/>
      <c r="E774" s="325"/>
    </row>
    <row r="775" spans="1:5">
      <c r="A775" s="324"/>
      <c r="E775" s="325"/>
    </row>
    <row r="776" spans="1:5">
      <c r="A776" s="324"/>
      <c r="E776" s="325"/>
    </row>
    <row r="777" spans="1:5">
      <c r="A777" s="324"/>
      <c r="E777" s="325"/>
    </row>
    <row r="778" spans="1:5">
      <c r="A778" s="324"/>
      <c r="E778" s="325"/>
    </row>
    <row r="779" spans="1:5">
      <c r="A779" s="324"/>
      <c r="E779" s="325"/>
    </row>
    <row r="780" spans="1:5">
      <c r="A780" s="324"/>
      <c r="E780" s="325"/>
    </row>
    <row r="782" spans="1:5">
      <c r="A782" s="324"/>
      <c r="E782" s="325"/>
    </row>
    <row r="784" spans="1:5">
      <c r="E784" s="325"/>
    </row>
    <row r="785" spans="1:5">
      <c r="E785" s="325"/>
    </row>
    <row r="786" spans="1:5">
      <c r="E786" s="325"/>
    </row>
    <row r="787" spans="1:5">
      <c r="A787" s="324"/>
      <c r="E787" s="325"/>
    </row>
    <row r="788" spans="1:5">
      <c r="A788" s="324"/>
      <c r="E788" s="325"/>
    </row>
    <row r="789" spans="1:5">
      <c r="E789" s="325"/>
    </row>
    <row r="790" spans="1:5">
      <c r="E790" s="325"/>
    </row>
    <row r="791" spans="1:5">
      <c r="A791" s="324"/>
      <c r="E791" s="325"/>
    </row>
    <row r="792" spans="1:5">
      <c r="A792" s="324"/>
      <c r="E792" s="325"/>
    </row>
    <row r="794" spans="1:5">
      <c r="A794" s="324"/>
      <c r="E794" s="325"/>
    </row>
    <row r="795" spans="1:5">
      <c r="E795" s="325"/>
    </row>
    <row r="796" spans="1:5">
      <c r="A796" s="324"/>
      <c r="E796" s="325"/>
    </row>
    <row r="797" spans="1:5">
      <c r="A797" s="324"/>
      <c r="E797" s="325"/>
    </row>
    <row r="798" spans="1:5">
      <c r="A798" s="324"/>
      <c r="E798" s="325"/>
    </row>
    <row r="799" spans="1:5">
      <c r="A799" s="324"/>
      <c r="E799" s="325"/>
    </row>
    <row r="800" spans="1:5">
      <c r="A800" s="324"/>
      <c r="E800" s="325"/>
    </row>
    <row r="801" spans="1:5">
      <c r="A801" s="324"/>
      <c r="E801" s="325"/>
    </row>
    <row r="802" spans="1:5">
      <c r="E802" s="325"/>
    </row>
    <row r="803" spans="1:5">
      <c r="A803" s="324"/>
      <c r="E803" s="325"/>
    </row>
    <row r="804" spans="1:5">
      <c r="A804" s="324"/>
      <c r="E804" s="325"/>
    </row>
    <row r="806" spans="1:5">
      <c r="A806" s="324"/>
      <c r="E806" s="325"/>
    </row>
    <row r="807" spans="1:5">
      <c r="A807" s="324"/>
      <c r="E807" s="325"/>
    </row>
    <row r="808" spans="1:5">
      <c r="A808" s="324"/>
      <c r="E808" s="325"/>
    </row>
    <row r="809" spans="1:5">
      <c r="A809" s="324"/>
      <c r="E809" s="325"/>
    </row>
    <row r="810" spans="1:5">
      <c r="A810" s="324"/>
      <c r="E810" s="325"/>
    </row>
    <row r="811" spans="1:5">
      <c r="A811" s="324"/>
      <c r="E811" s="325"/>
    </row>
    <row r="812" spans="1:5">
      <c r="A812" s="324"/>
      <c r="E812" s="325"/>
    </row>
    <row r="813" spans="1:5">
      <c r="A813" s="324"/>
      <c r="E813" s="325"/>
    </row>
    <row r="814" spans="1:5">
      <c r="A814" s="324"/>
      <c r="E814" s="325"/>
    </row>
    <row r="815" spans="1:5">
      <c r="A815" s="324"/>
      <c r="E815" s="325"/>
    </row>
    <row r="816" spans="1:5">
      <c r="A816" s="324"/>
      <c r="E816" s="325"/>
    </row>
    <row r="817" spans="1:5">
      <c r="E817" s="325"/>
    </row>
    <row r="818" spans="1:5">
      <c r="A818" s="324"/>
      <c r="E818" s="325"/>
    </row>
    <row r="819" spans="1:5">
      <c r="A819" s="324"/>
      <c r="E819" s="325"/>
    </row>
    <row r="820" spans="1:5">
      <c r="E820" s="325"/>
    </row>
    <row r="821" spans="1:5">
      <c r="E821" s="325"/>
    </row>
    <row r="822" spans="1:5">
      <c r="A822" s="324"/>
      <c r="E822" s="325"/>
    </row>
    <row r="823" spans="1:5">
      <c r="A823" s="324"/>
      <c r="E823" s="325"/>
    </row>
    <row r="824" spans="1:5">
      <c r="A824" s="324"/>
      <c r="E824" s="325"/>
    </row>
    <row r="825" spans="1:5">
      <c r="A825" s="324"/>
      <c r="E825" s="325"/>
    </row>
    <row r="826" spans="1:5">
      <c r="E826" s="325"/>
    </row>
    <row r="827" spans="1:5">
      <c r="A827" s="324"/>
      <c r="E827" s="325"/>
    </row>
    <row r="828" spans="1:5">
      <c r="A828" s="324"/>
      <c r="E828" s="325"/>
    </row>
    <row r="830" spans="1:5">
      <c r="E830" s="325"/>
    </row>
    <row r="831" spans="1:5">
      <c r="E831" s="325"/>
    </row>
    <row r="832" spans="1:5">
      <c r="E832" s="325"/>
    </row>
    <row r="833" spans="1:5">
      <c r="E833" s="325"/>
    </row>
    <row r="834" spans="1:5">
      <c r="A834" s="324"/>
      <c r="E834" s="325"/>
    </row>
    <row r="835" spans="1:5">
      <c r="A835" s="324"/>
      <c r="E835" s="325"/>
    </row>
    <row r="836" spans="1:5">
      <c r="A836" s="324"/>
      <c r="E836" s="325"/>
    </row>
    <row r="837" spans="1:5">
      <c r="A837" s="324"/>
      <c r="E837" s="325"/>
    </row>
    <row r="838" spans="1:5">
      <c r="A838" s="324"/>
      <c r="E838" s="325"/>
    </row>
    <row r="839" spans="1:5">
      <c r="E839" s="325"/>
    </row>
    <row r="840" spans="1:5">
      <c r="E840" s="325"/>
    </row>
    <row r="841" spans="1:5">
      <c r="E841" s="325"/>
    </row>
    <row r="842" spans="1:5">
      <c r="A842" s="324"/>
      <c r="E842" s="325"/>
    </row>
    <row r="843" spans="1:5">
      <c r="E843" s="325"/>
    </row>
    <row r="844" spans="1:5">
      <c r="E844" s="325"/>
    </row>
    <row r="845" spans="1:5">
      <c r="E845" s="325"/>
    </row>
    <row r="846" spans="1:5">
      <c r="E846" s="325"/>
    </row>
    <row r="847" spans="1:5">
      <c r="E847" s="325"/>
    </row>
    <row r="848" spans="1:5">
      <c r="A848" s="324"/>
      <c r="E848" s="325"/>
    </row>
    <row r="849" spans="1:5">
      <c r="A849" s="324"/>
      <c r="E849" s="325"/>
    </row>
    <row r="850" spans="1:5">
      <c r="A850" s="324"/>
      <c r="E850" s="325"/>
    </row>
    <row r="851" spans="1:5">
      <c r="E851" s="325"/>
    </row>
    <row r="852" spans="1:5">
      <c r="E852" s="325"/>
    </row>
    <row r="853" spans="1:5">
      <c r="A853" s="324"/>
      <c r="E853" s="325"/>
    </row>
    <row r="854" spans="1:5">
      <c r="A854" s="324"/>
      <c r="E854" s="325"/>
    </row>
    <row r="855" spans="1:5">
      <c r="A855" s="324"/>
      <c r="E855" s="325"/>
    </row>
    <row r="856" spans="1:5">
      <c r="E856" s="325"/>
    </row>
    <row r="857" spans="1:5">
      <c r="E857" s="325"/>
    </row>
    <row r="858" spans="1:5">
      <c r="A858" s="324"/>
      <c r="E858" s="325"/>
    </row>
    <row r="859" spans="1:5">
      <c r="E859" s="325"/>
    </row>
    <row r="860" spans="1:5">
      <c r="E860" s="325"/>
    </row>
    <row r="861" spans="1:5">
      <c r="E861" s="325"/>
    </row>
    <row r="862" spans="1:5">
      <c r="E862" s="325"/>
    </row>
    <row r="863" spans="1:5">
      <c r="A863" s="324"/>
      <c r="E863" s="325"/>
    </row>
    <row r="864" spans="1:5">
      <c r="A864" s="324"/>
      <c r="E864" s="325"/>
    </row>
    <row r="865" spans="1:5">
      <c r="A865" s="324"/>
      <c r="E865" s="325"/>
    </row>
    <row r="866" spans="1:5">
      <c r="E866" s="325"/>
    </row>
    <row r="867" spans="1:5">
      <c r="A867" s="324"/>
      <c r="E867" s="325"/>
    </row>
    <row r="868" spans="1:5">
      <c r="A868" s="324"/>
      <c r="E868" s="325"/>
    </row>
    <row r="869" spans="1:5">
      <c r="A869" s="324"/>
      <c r="E869" s="325"/>
    </row>
    <row r="870" spans="1:5">
      <c r="A870" s="324"/>
      <c r="E870" s="325"/>
    </row>
    <row r="872" spans="1:5">
      <c r="A872" s="324"/>
      <c r="E872" s="325"/>
    </row>
    <row r="873" spans="1:5">
      <c r="A873" s="324"/>
      <c r="E873" s="325"/>
    </row>
    <row r="874" spans="1:5">
      <c r="A874" s="324"/>
      <c r="E874" s="325"/>
    </row>
    <row r="875" spans="1:5">
      <c r="A875" s="324"/>
      <c r="E875" s="325"/>
    </row>
    <row r="876" spans="1:5">
      <c r="A876" s="324"/>
      <c r="E876" s="325"/>
    </row>
    <row r="877" spans="1:5">
      <c r="A877" s="324"/>
      <c r="E877" s="325"/>
    </row>
    <row r="878" spans="1:5">
      <c r="A878" s="324"/>
      <c r="E878" s="325"/>
    </row>
    <row r="879" spans="1:5">
      <c r="A879" s="324"/>
      <c r="E879" s="325"/>
    </row>
    <row r="880" spans="1:5">
      <c r="A880" s="324"/>
      <c r="E880" s="325"/>
    </row>
    <row r="881" spans="1:5">
      <c r="A881" s="324"/>
      <c r="E881" s="325"/>
    </row>
    <row r="882" spans="1:5">
      <c r="A882" s="324"/>
      <c r="E882" s="325"/>
    </row>
    <row r="883" spans="1:5">
      <c r="E883" s="325"/>
    </row>
    <row r="884" spans="1:5">
      <c r="E884" s="325"/>
    </row>
    <row r="885" spans="1:5">
      <c r="A885" s="324"/>
      <c r="E885" s="325"/>
    </row>
    <row r="886" spans="1:5">
      <c r="A886" s="324"/>
      <c r="E886" s="325"/>
    </row>
    <row r="887" spans="1:5">
      <c r="A887" s="324"/>
      <c r="E887" s="325"/>
    </row>
    <row r="888" spans="1:5">
      <c r="A888" s="324"/>
      <c r="E888" s="325"/>
    </row>
    <row r="889" spans="1:5">
      <c r="E889" s="325"/>
    </row>
    <row r="890" spans="1:5">
      <c r="E890" s="325"/>
    </row>
    <row r="891" spans="1:5">
      <c r="A891" s="324"/>
      <c r="E891" s="325"/>
    </row>
    <row r="892" spans="1:5">
      <c r="A892" s="324"/>
      <c r="E892" s="325"/>
    </row>
    <row r="893" spans="1:5">
      <c r="A893" s="324"/>
      <c r="E893" s="325"/>
    </row>
    <row r="894" spans="1:5">
      <c r="A894" s="324"/>
      <c r="E894" s="325"/>
    </row>
    <row r="895" spans="1:5">
      <c r="E895" s="325"/>
    </row>
    <row r="896" spans="1:5">
      <c r="E896" s="325"/>
    </row>
    <row r="897" spans="1:5">
      <c r="E897" s="325"/>
    </row>
    <row r="898" spans="1:5">
      <c r="A898" s="324"/>
      <c r="E898" s="325"/>
    </row>
    <row r="899" spans="1:5">
      <c r="E899" s="325"/>
    </row>
    <row r="900" spans="1:5">
      <c r="A900" s="324"/>
      <c r="E900" s="325"/>
    </row>
    <row r="901" spans="1:5">
      <c r="A901" s="324"/>
      <c r="E901" s="325"/>
    </row>
    <row r="902" spans="1:5">
      <c r="A902" s="324"/>
      <c r="E902" s="325"/>
    </row>
    <row r="903" spans="1:5">
      <c r="E903" s="325"/>
    </row>
    <row r="904" spans="1:5">
      <c r="A904" s="324"/>
      <c r="E904" s="325"/>
    </row>
    <row r="905" spans="1:5">
      <c r="A905" s="324"/>
      <c r="E905" s="325"/>
    </row>
    <row r="906" spans="1:5">
      <c r="E906" s="325"/>
    </row>
    <row r="907" spans="1:5">
      <c r="A907" s="324"/>
      <c r="E907" s="325"/>
    </row>
    <row r="908" spans="1:5">
      <c r="A908" s="324"/>
      <c r="E908" s="325"/>
    </row>
    <row r="909" spans="1:5">
      <c r="E909" s="325"/>
    </row>
    <row r="910" spans="1:5">
      <c r="A910" s="324"/>
      <c r="E910" s="325"/>
    </row>
    <row r="911" spans="1:5">
      <c r="A911" s="324"/>
      <c r="E911" s="325"/>
    </row>
    <row r="912" spans="1:5">
      <c r="A912" s="324"/>
      <c r="E912" s="325"/>
    </row>
    <row r="913" spans="1:5">
      <c r="A913" s="324"/>
      <c r="E913" s="325"/>
    </row>
    <row r="914" spans="1:5">
      <c r="E914" s="325"/>
    </row>
    <row r="915" spans="1:5">
      <c r="A915" s="324"/>
      <c r="E915" s="325"/>
    </row>
    <row r="916" spans="1:5">
      <c r="A916" s="324"/>
      <c r="E916" s="325"/>
    </row>
    <row r="917" spans="1:5">
      <c r="E917" s="325"/>
    </row>
    <row r="918" spans="1:5">
      <c r="E918" s="325"/>
    </row>
    <row r="919" spans="1:5">
      <c r="E919" s="325"/>
    </row>
    <row r="920" spans="1:5">
      <c r="E920" s="325"/>
    </row>
    <row r="921" spans="1:5">
      <c r="E921" s="325"/>
    </row>
    <row r="922" spans="1:5">
      <c r="A922" s="324"/>
      <c r="E922" s="325"/>
    </row>
    <row r="923" spans="1:5">
      <c r="A923" s="324"/>
      <c r="E923" s="325"/>
    </row>
    <row r="924" spans="1:5">
      <c r="A924" s="324"/>
      <c r="E924" s="325"/>
    </row>
    <row r="925" spans="1:5">
      <c r="A925" s="324"/>
      <c r="E925" s="325"/>
    </row>
    <row r="926" spans="1:5">
      <c r="A926" s="324"/>
      <c r="E926" s="325"/>
    </row>
    <row r="927" spans="1:5">
      <c r="E927" s="325"/>
    </row>
    <row r="928" spans="1:5">
      <c r="A928" s="324"/>
      <c r="E928" s="325"/>
    </row>
    <row r="929" spans="1:5">
      <c r="E929" s="325"/>
    </row>
    <row r="930" spans="1:5">
      <c r="A930" s="324"/>
      <c r="E930" s="325"/>
    </row>
    <row r="931" spans="1:5">
      <c r="A931" s="324"/>
      <c r="E931" s="325"/>
    </row>
    <row r="932" spans="1:5">
      <c r="A932" s="324"/>
      <c r="E932" s="325"/>
    </row>
    <row r="933" spans="1:5">
      <c r="E933" s="325"/>
    </row>
    <row r="934" spans="1:5">
      <c r="A934" s="324"/>
      <c r="E934" s="325"/>
    </row>
    <row r="935" spans="1:5">
      <c r="A935" s="324"/>
      <c r="E935" s="325"/>
    </row>
    <row r="936" spans="1:5">
      <c r="A936" s="324"/>
      <c r="E936" s="325"/>
    </row>
    <row r="937" spans="1:5">
      <c r="A937" s="324"/>
      <c r="E937" s="325"/>
    </row>
    <row r="938" spans="1:5">
      <c r="A938" s="324"/>
      <c r="E938" s="325"/>
    </row>
    <row r="940" spans="1:5">
      <c r="A940" s="324"/>
      <c r="E940" s="325"/>
    </row>
    <row r="941" spans="1:5">
      <c r="E941" s="325"/>
    </row>
    <row r="942" spans="1:5">
      <c r="E942" s="325"/>
    </row>
    <row r="943" spans="1:5">
      <c r="E943" s="325"/>
    </row>
    <row r="944" spans="1:5">
      <c r="A944" s="324"/>
      <c r="E944" s="325"/>
    </row>
    <row r="945" spans="1:5">
      <c r="A945" s="324"/>
      <c r="E945" s="325"/>
    </row>
    <row r="946" spans="1:5">
      <c r="E946" s="325"/>
    </row>
    <row r="947" spans="1:5">
      <c r="A947" s="324"/>
      <c r="E947" s="325"/>
    </row>
    <row r="948" spans="1:5">
      <c r="A948" s="324"/>
      <c r="E948" s="325"/>
    </row>
    <row r="949" spans="1:5">
      <c r="A949" s="324"/>
      <c r="E949" s="325"/>
    </row>
    <row r="950" spans="1:5">
      <c r="A950" s="324"/>
      <c r="E950" s="325"/>
    </row>
    <row r="951" spans="1:5">
      <c r="A951" s="324"/>
      <c r="E951" s="325"/>
    </row>
    <row r="952" spans="1:5">
      <c r="E952" s="325"/>
    </row>
    <row r="953" spans="1:5">
      <c r="E953" s="325"/>
    </row>
    <row r="954" spans="1:5">
      <c r="A954" s="324"/>
      <c r="E954" s="325"/>
    </row>
    <row r="956" spans="1:5">
      <c r="A956" s="324"/>
      <c r="E956" s="325"/>
    </row>
    <row r="957" spans="1:5">
      <c r="A957" s="324"/>
      <c r="E957" s="325"/>
    </row>
    <row r="958" spans="1:5">
      <c r="E958" s="325"/>
    </row>
    <row r="959" spans="1:5">
      <c r="A959" s="324"/>
      <c r="E959" s="325"/>
    </row>
    <row r="960" spans="1:5">
      <c r="A960" s="324"/>
      <c r="E960" s="325"/>
    </row>
    <row r="961" spans="1:5">
      <c r="A961" s="324"/>
      <c r="E961" s="325"/>
    </row>
    <row r="962" spans="1:5">
      <c r="E962" s="325"/>
    </row>
    <row r="963" spans="1:5">
      <c r="E963" s="325"/>
    </row>
    <row r="964" spans="1:5">
      <c r="A964" s="324"/>
      <c r="E964" s="325"/>
    </row>
    <row r="965" spans="1:5">
      <c r="A965" s="324"/>
      <c r="E965" s="325"/>
    </row>
    <row r="966" spans="1:5">
      <c r="A966" s="324"/>
      <c r="E966" s="325"/>
    </row>
    <row r="967" spans="1:5">
      <c r="A967" s="324"/>
      <c r="E967" s="325"/>
    </row>
    <row r="968" spans="1:5">
      <c r="A968" s="324"/>
      <c r="E968" s="325"/>
    </row>
    <row r="969" spans="1:5">
      <c r="A969" s="324"/>
      <c r="E969" s="325"/>
    </row>
    <row r="970" spans="1:5">
      <c r="A970" s="324"/>
      <c r="E970" s="325"/>
    </row>
    <row r="971" spans="1:5">
      <c r="A971" s="324"/>
      <c r="E971" s="325"/>
    </row>
    <row r="972" spans="1:5">
      <c r="A972" s="324"/>
      <c r="E972" s="325"/>
    </row>
    <row r="973" spans="1:5">
      <c r="A973" s="324"/>
      <c r="E973" s="325"/>
    </row>
    <row r="974" spans="1:5">
      <c r="A974" s="324"/>
      <c r="E974" s="325"/>
    </row>
    <row r="976" spans="1:5">
      <c r="A976" s="324"/>
      <c r="E976" s="325"/>
    </row>
    <row r="977" spans="1:5">
      <c r="A977" s="324"/>
      <c r="E977" s="325"/>
    </row>
    <row r="978" spans="1:5">
      <c r="A978" s="324"/>
      <c r="E978" s="325"/>
    </row>
    <row r="979" spans="1:5">
      <c r="A979" s="324"/>
      <c r="E979" s="325"/>
    </row>
    <row r="980" spans="1:5">
      <c r="A980" s="324"/>
      <c r="E980" s="325"/>
    </row>
    <row r="981" spans="1:5">
      <c r="A981" s="324"/>
      <c r="E981" s="325"/>
    </row>
    <row r="982" spans="1:5">
      <c r="A982" s="324"/>
      <c r="E982" s="325"/>
    </row>
    <row r="983" spans="1:5">
      <c r="A983" s="324"/>
      <c r="E983" s="325"/>
    </row>
    <row r="984" spans="1:5">
      <c r="A984" s="324"/>
      <c r="E984" s="325"/>
    </row>
    <row r="985" spans="1:5">
      <c r="A985" s="324"/>
      <c r="E985" s="325"/>
    </row>
    <row r="986" spans="1:5">
      <c r="A986" s="324"/>
      <c r="E986" s="325"/>
    </row>
    <row r="987" spans="1:5">
      <c r="A987" s="324"/>
      <c r="E987" s="325"/>
    </row>
    <row r="988" spans="1:5">
      <c r="E988" s="325"/>
    </row>
    <row r="989" spans="1:5">
      <c r="E989" s="325"/>
    </row>
    <row r="990" spans="1:5">
      <c r="E990" s="325"/>
    </row>
    <row r="991" spans="1:5">
      <c r="A991" s="324"/>
      <c r="E991" s="325"/>
    </row>
    <row r="992" spans="1:5">
      <c r="A992" s="324"/>
      <c r="E992" s="325"/>
    </row>
    <row r="993" spans="1:5">
      <c r="A993" s="324"/>
      <c r="E993" s="325"/>
    </row>
    <row r="994" spans="1:5">
      <c r="A994" s="324"/>
      <c r="E994" s="325"/>
    </row>
    <row r="995" spans="1:5">
      <c r="E995" s="325"/>
    </row>
    <row r="996" spans="1:5">
      <c r="A996" s="324"/>
      <c r="E996" s="325"/>
    </row>
    <row r="997" spans="1:5">
      <c r="A997" s="324"/>
      <c r="E997" s="325"/>
    </row>
    <row r="998" spans="1:5">
      <c r="E998" s="325"/>
    </row>
    <row r="999" spans="1:5">
      <c r="A999" s="324"/>
      <c r="E999" s="325"/>
    </row>
    <row r="1000" spans="1:5">
      <c r="A1000" s="324"/>
      <c r="E1000" s="325"/>
    </row>
    <row r="1001" spans="1:5">
      <c r="A1001" s="324"/>
      <c r="E1001" s="325"/>
    </row>
    <row r="1002" spans="1:5">
      <c r="A1002" s="324"/>
      <c r="E1002" s="325"/>
    </row>
    <row r="1003" spans="1:5">
      <c r="A1003" s="324"/>
      <c r="E1003" s="325"/>
    </row>
    <row r="1004" spans="1:5">
      <c r="A1004" s="324"/>
      <c r="E1004" s="325"/>
    </row>
    <row r="1005" spans="1:5">
      <c r="A1005" s="324"/>
      <c r="E1005" s="325"/>
    </row>
    <row r="1006" spans="1:5">
      <c r="A1006" s="324"/>
      <c r="E1006" s="325"/>
    </row>
    <row r="1007" spans="1:5">
      <c r="E1007" s="325"/>
    </row>
    <row r="1008" spans="1:5">
      <c r="E1008" s="325"/>
    </row>
    <row r="1009" spans="1:5">
      <c r="A1009" s="324"/>
      <c r="E1009" s="325"/>
    </row>
    <row r="1010" spans="1:5">
      <c r="A1010" s="324"/>
      <c r="E1010" s="325"/>
    </row>
    <row r="1011" spans="1:5">
      <c r="A1011" s="324"/>
      <c r="E1011" s="325"/>
    </row>
    <row r="1012" spans="1:5">
      <c r="A1012" s="324"/>
      <c r="E1012" s="325"/>
    </row>
    <row r="1013" spans="1:5">
      <c r="E1013" s="325"/>
    </row>
    <row r="1014" spans="1:5">
      <c r="A1014" s="324"/>
      <c r="E1014" s="325"/>
    </row>
    <row r="1015" spans="1:5">
      <c r="A1015" s="324"/>
      <c r="E1015" s="325"/>
    </row>
    <row r="1016" spans="1:5">
      <c r="A1016" s="324"/>
      <c r="E1016" s="325"/>
    </row>
    <row r="1017" spans="1:5">
      <c r="A1017" s="324"/>
      <c r="E1017" s="325"/>
    </row>
    <row r="1018" spans="1:5">
      <c r="A1018" s="324"/>
      <c r="E1018" s="325"/>
    </row>
    <row r="1019" spans="1:5">
      <c r="A1019" s="324"/>
      <c r="E1019" s="325"/>
    </row>
    <row r="1020" spans="1:5">
      <c r="A1020" s="324"/>
      <c r="E1020" s="325"/>
    </row>
    <row r="1021" spans="1:5">
      <c r="A1021" s="324"/>
      <c r="E1021" s="325"/>
    </row>
    <row r="1023" spans="1:5">
      <c r="A1023" s="324"/>
      <c r="E1023" s="325"/>
    </row>
    <row r="1025" spans="1:5">
      <c r="A1025" s="324"/>
      <c r="E1025" s="325"/>
    </row>
    <row r="1026" spans="1:5">
      <c r="E1026" s="325"/>
    </row>
    <row r="1027" spans="1:5">
      <c r="E1027" s="325"/>
    </row>
    <row r="1028" spans="1:5">
      <c r="A1028" s="324"/>
      <c r="E1028" s="325"/>
    </row>
    <row r="1029" spans="1:5">
      <c r="A1029" s="324"/>
      <c r="E1029" s="325"/>
    </row>
    <row r="1030" spans="1:5">
      <c r="A1030" s="324"/>
      <c r="E1030" s="325"/>
    </row>
    <row r="1031" spans="1:5">
      <c r="A1031" s="324"/>
      <c r="E1031" s="325"/>
    </row>
    <row r="1033" spans="1:5">
      <c r="E1033" s="325"/>
    </row>
    <row r="1034" spans="1:5">
      <c r="A1034" s="324"/>
      <c r="E1034" s="325"/>
    </row>
    <row r="1035" spans="1:5">
      <c r="A1035" s="324"/>
      <c r="E1035" s="325"/>
    </row>
    <row r="1036" spans="1:5">
      <c r="A1036" s="324"/>
      <c r="E1036" s="325"/>
    </row>
    <row r="1037" spans="1:5">
      <c r="A1037" s="324"/>
      <c r="E1037" s="325"/>
    </row>
    <row r="1038" spans="1:5">
      <c r="A1038" s="324"/>
      <c r="E1038" s="325"/>
    </row>
    <row r="1039" spans="1:5">
      <c r="E1039" s="325"/>
    </row>
    <row r="1040" spans="1:5">
      <c r="E1040" s="325"/>
    </row>
    <row r="1041" spans="1:5">
      <c r="A1041" s="324"/>
      <c r="E1041" s="325"/>
    </row>
    <row r="1042" spans="1:5">
      <c r="A1042" s="324"/>
      <c r="E1042" s="325"/>
    </row>
    <row r="1043" spans="1:5">
      <c r="A1043" s="324"/>
      <c r="E1043" s="325"/>
    </row>
    <row r="1044" spans="1:5">
      <c r="A1044" s="324"/>
      <c r="E1044" s="325"/>
    </row>
    <row r="1045" spans="1:5">
      <c r="A1045" s="324"/>
      <c r="E1045" s="325"/>
    </row>
    <row r="1046" spans="1:5">
      <c r="A1046" s="324"/>
      <c r="E1046" s="325"/>
    </row>
    <row r="1047" spans="1:5">
      <c r="A1047" s="324"/>
      <c r="E1047" s="325"/>
    </row>
    <row r="1049" spans="1:5">
      <c r="A1049" s="324"/>
      <c r="E1049" s="325"/>
    </row>
    <row r="1050" spans="1:5">
      <c r="A1050" s="324"/>
      <c r="E1050" s="325"/>
    </row>
    <row r="1052" spans="1:5">
      <c r="E1052" s="325"/>
    </row>
    <row r="1053" spans="1:5">
      <c r="E1053" s="325"/>
    </row>
    <row r="1054" spans="1:5">
      <c r="A1054" s="324"/>
      <c r="E1054" s="325"/>
    </row>
    <row r="1055" spans="1:5">
      <c r="A1055" s="324"/>
      <c r="E1055" s="325"/>
    </row>
    <row r="1056" spans="1:5">
      <c r="A1056" s="324"/>
      <c r="E1056" s="325"/>
    </row>
    <row r="1057" spans="1:5">
      <c r="A1057" s="324"/>
      <c r="E1057" s="325"/>
    </row>
    <row r="1058" spans="1:5">
      <c r="A1058" s="324"/>
      <c r="E1058" s="325"/>
    </row>
    <row r="1059" spans="1:5">
      <c r="A1059" s="324"/>
      <c r="E1059" s="325"/>
    </row>
    <row r="1060" spans="1:5">
      <c r="A1060" s="324"/>
      <c r="E1060" s="325"/>
    </row>
    <row r="1061" spans="1:5">
      <c r="A1061" s="324"/>
      <c r="E1061" s="325"/>
    </row>
    <row r="1062" spans="1:5">
      <c r="E1062" s="325"/>
    </row>
    <row r="1063" spans="1:5">
      <c r="A1063" s="324"/>
      <c r="E1063" s="325"/>
    </row>
    <row r="1064" spans="1:5">
      <c r="A1064" s="324"/>
      <c r="E1064" s="325"/>
    </row>
    <row r="1065" spans="1:5">
      <c r="A1065" s="324"/>
      <c r="E1065" s="325"/>
    </row>
    <row r="1066" spans="1:5">
      <c r="A1066" s="324"/>
      <c r="E1066" s="325"/>
    </row>
    <row r="1067" spans="1:5">
      <c r="A1067" s="324"/>
      <c r="E1067" s="325"/>
    </row>
    <row r="1068" spans="1:5">
      <c r="A1068" s="324"/>
      <c r="E1068" s="325"/>
    </row>
    <row r="1069" spans="1:5">
      <c r="A1069" s="324"/>
      <c r="E1069" s="325"/>
    </row>
    <row r="1070" spans="1:5">
      <c r="E1070" s="325"/>
    </row>
    <row r="1071" spans="1:5">
      <c r="A1071" s="324"/>
      <c r="E1071" s="325"/>
    </row>
    <row r="1072" spans="1:5">
      <c r="A1072" s="324"/>
      <c r="E1072" s="325"/>
    </row>
    <row r="1074" spans="1:5">
      <c r="E1074" s="325"/>
    </row>
    <row r="1075" spans="1:5">
      <c r="A1075" s="324"/>
      <c r="E1075" s="325"/>
    </row>
    <row r="1076" spans="1:5">
      <c r="A1076" s="324"/>
      <c r="E1076" s="325"/>
    </row>
    <row r="1077" spans="1:5">
      <c r="A1077" s="324"/>
      <c r="E1077" s="325"/>
    </row>
    <row r="1078" spans="1:5">
      <c r="A1078" s="324"/>
      <c r="E1078" s="325"/>
    </row>
    <row r="1079" spans="1:5">
      <c r="A1079" s="324"/>
      <c r="E1079" s="325"/>
    </row>
    <row r="1080" spans="1:5">
      <c r="A1080" s="324"/>
      <c r="E1080" s="325"/>
    </row>
    <row r="1082" spans="1:5">
      <c r="A1082" s="324"/>
      <c r="E1082" s="325"/>
    </row>
    <row r="1083" spans="1:5">
      <c r="A1083" s="324"/>
      <c r="E1083" s="325"/>
    </row>
    <row r="1084" spans="1:5">
      <c r="A1084" s="324"/>
      <c r="E1084" s="325"/>
    </row>
    <row r="1085" spans="1:5">
      <c r="A1085" s="324"/>
      <c r="E1085" s="325"/>
    </row>
    <row r="1086" spans="1:5">
      <c r="A1086" s="324"/>
      <c r="E1086" s="325"/>
    </row>
    <row r="1087" spans="1:5">
      <c r="A1087" s="324"/>
      <c r="E1087" s="325"/>
    </row>
    <row r="1088" spans="1:5">
      <c r="E1088" s="325"/>
    </row>
    <row r="1089" spans="1:5">
      <c r="A1089" s="324"/>
      <c r="E1089" s="325"/>
    </row>
    <row r="1090" spans="1:5">
      <c r="A1090" s="324"/>
      <c r="E1090" s="325"/>
    </row>
    <row r="1091" spans="1:5">
      <c r="E1091" s="325"/>
    </row>
    <row r="1092" spans="1:5">
      <c r="E1092" s="325"/>
    </row>
    <row r="1093" spans="1:5">
      <c r="A1093" s="324"/>
      <c r="E1093" s="325"/>
    </row>
    <row r="1094" spans="1:5">
      <c r="A1094" s="324"/>
      <c r="E1094" s="325"/>
    </row>
    <row r="1095" spans="1:5">
      <c r="A1095" s="324"/>
      <c r="E1095" s="325"/>
    </row>
    <row r="1096" spans="1:5">
      <c r="A1096" s="324"/>
      <c r="E1096" s="325"/>
    </row>
    <row r="1097" spans="1:5">
      <c r="A1097" s="324"/>
      <c r="E1097" s="325"/>
    </row>
    <row r="1099" spans="1:5">
      <c r="A1099" s="324"/>
      <c r="E1099" s="325"/>
    </row>
    <row r="1100" spans="1:5">
      <c r="E1100" s="325"/>
    </row>
    <row r="1101" spans="1:5">
      <c r="A1101" s="324"/>
      <c r="E1101" s="325"/>
    </row>
    <row r="1102" spans="1:5">
      <c r="A1102" s="324"/>
      <c r="E1102" s="325"/>
    </row>
    <row r="1103" spans="1:5">
      <c r="A1103" s="324"/>
      <c r="E1103" s="325"/>
    </row>
    <row r="1105" spans="1:5">
      <c r="A1105" s="324"/>
      <c r="E1105" s="325"/>
    </row>
    <row r="1106" spans="1:5">
      <c r="A1106" s="324"/>
      <c r="E1106" s="325"/>
    </row>
    <row r="1107" spans="1:5">
      <c r="E1107" s="325"/>
    </row>
    <row r="1108" spans="1:5">
      <c r="A1108" s="324"/>
      <c r="E1108" s="325"/>
    </row>
    <row r="1109" spans="1:5">
      <c r="A1109" s="324"/>
      <c r="E1109" s="325"/>
    </row>
    <row r="1110" spans="1:5">
      <c r="A1110" s="324"/>
      <c r="E1110" s="325"/>
    </row>
    <row r="1111" spans="1:5">
      <c r="A1111" s="324"/>
      <c r="E1111" s="325"/>
    </row>
    <row r="1112" spans="1:5">
      <c r="A1112" s="324"/>
      <c r="E1112" s="325"/>
    </row>
    <row r="1114" spans="1:5">
      <c r="A1114" s="324"/>
      <c r="E1114" s="325"/>
    </row>
    <row r="1115" spans="1:5">
      <c r="A1115" s="324"/>
      <c r="E1115" s="325"/>
    </row>
    <row r="1116" spans="1:5">
      <c r="E1116" s="325"/>
    </row>
    <row r="1117" spans="1:5">
      <c r="A1117" s="324"/>
      <c r="E1117" s="325"/>
    </row>
    <row r="1118" spans="1:5">
      <c r="A1118" s="324"/>
      <c r="E1118" s="325"/>
    </row>
    <row r="1119" spans="1:5">
      <c r="A1119" s="324"/>
      <c r="E1119" s="325"/>
    </row>
    <row r="1120" spans="1:5">
      <c r="E1120" s="325"/>
    </row>
    <row r="1121" spans="1:5">
      <c r="E1121" s="325"/>
    </row>
    <row r="1122" spans="1:5">
      <c r="E1122" s="325"/>
    </row>
    <row r="1123" spans="1:5">
      <c r="A1123" s="324"/>
      <c r="E1123" s="325"/>
    </row>
    <row r="1124" spans="1:5">
      <c r="A1124" s="324"/>
      <c r="E1124" s="325"/>
    </row>
    <row r="1125" spans="1:5">
      <c r="A1125" s="324"/>
      <c r="E1125" s="325"/>
    </row>
    <row r="1126" spans="1:5">
      <c r="E1126" s="325"/>
    </row>
    <row r="1127" spans="1:5">
      <c r="E1127" s="325"/>
    </row>
    <row r="1128" spans="1:5">
      <c r="E1128" s="325"/>
    </row>
    <row r="1129" spans="1:5">
      <c r="E1129" s="325"/>
    </row>
    <row r="1130" spans="1:5">
      <c r="A1130" s="324"/>
      <c r="E1130" s="325"/>
    </row>
    <row r="1131" spans="1:5">
      <c r="E1131" s="325"/>
    </row>
    <row r="1132" spans="1:5">
      <c r="A1132" s="324"/>
      <c r="E1132" s="325"/>
    </row>
    <row r="1133" spans="1:5">
      <c r="A1133" s="324"/>
      <c r="E1133" s="325"/>
    </row>
    <row r="1134" spans="1:5">
      <c r="A1134" s="324"/>
      <c r="E1134" s="325"/>
    </row>
    <row r="1136" spans="1:5">
      <c r="A1136" s="324"/>
      <c r="E1136" s="325"/>
    </row>
    <row r="1137" spans="1:5">
      <c r="A1137" s="324"/>
      <c r="E1137" s="325"/>
    </row>
    <row r="1138" spans="1:5">
      <c r="A1138" s="324"/>
      <c r="E1138" s="325"/>
    </row>
    <row r="1139" spans="1:5">
      <c r="A1139" s="324"/>
      <c r="E1139" s="325"/>
    </row>
    <row r="1141" spans="1:5">
      <c r="E1141" s="325"/>
    </row>
    <row r="1142" spans="1:5">
      <c r="E1142" s="325"/>
    </row>
    <row r="1143" spans="1:5">
      <c r="A1143" s="324"/>
      <c r="E1143" s="325"/>
    </row>
    <row r="1144" spans="1:5">
      <c r="A1144" s="324"/>
      <c r="E1144" s="325"/>
    </row>
    <row r="1145" spans="1:5">
      <c r="E1145" s="325"/>
    </row>
    <row r="1146" spans="1:5">
      <c r="E1146" s="325"/>
    </row>
    <row r="1147" spans="1:5">
      <c r="E1147" s="325"/>
    </row>
    <row r="1148" spans="1:5">
      <c r="E1148" s="325"/>
    </row>
    <row r="1149" spans="1:5">
      <c r="A1149" s="324"/>
      <c r="E1149" s="325"/>
    </row>
    <row r="1150" spans="1:5">
      <c r="A1150" s="324"/>
      <c r="E1150" s="325"/>
    </row>
    <row r="1152" spans="1:5">
      <c r="E1152" s="325"/>
    </row>
    <row r="1153" spans="1:5">
      <c r="E1153" s="325"/>
    </row>
    <row r="1154" spans="1:5">
      <c r="E1154" s="325"/>
    </row>
    <row r="1155" spans="1:5">
      <c r="E1155" s="325"/>
    </row>
    <row r="1156" spans="1:5">
      <c r="E1156" s="325"/>
    </row>
    <row r="1158" spans="1:5">
      <c r="A1158" s="324"/>
      <c r="E1158" s="325"/>
    </row>
    <row r="1159" spans="1:5">
      <c r="A1159" s="324"/>
      <c r="E1159" s="325"/>
    </row>
    <row r="1160" spans="1:5">
      <c r="A1160" s="324"/>
      <c r="E1160" s="325"/>
    </row>
    <row r="1161" spans="1:5">
      <c r="A1161" s="324"/>
      <c r="E1161" s="325"/>
    </row>
    <row r="1162" spans="1:5">
      <c r="A1162" s="324"/>
      <c r="E1162" s="325"/>
    </row>
    <row r="1163" spans="1:5">
      <c r="A1163" s="324"/>
      <c r="E1163" s="325"/>
    </row>
    <row r="1164" spans="1:5">
      <c r="A1164" s="324"/>
      <c r="E1164" s="325"/>
    </row>
    <row r="1165" spans="1:5">
      <c r="A1165" s="324"/>
      <c r="E1165" s="325"/>
    </row>
    <row r="1166" spans="1:5">
      <c r="E1166" s="325"/>
    </row>
    <row r="1167" spans="1:5">
      <c r="A1167" s="324"/>
      <c r="E1167" s="325"/>
    </row>
    <row r="1168" spans="1:5">
      <c r="A1168" s="324"/>
      <c r="E1168" s="325"/>
    </row>
    <row r="1169" spans="1:5">
      <c r="E1169" s="325"/>
    </row>
    <row r="1170" spans="1:5">
      <c r="E1170" s="325"/>
    </row>
    <row r="1171" spans="1:5">
      <c r="A1171" s="324"/>
      <c r="E1171" s="325"/>
    </row>
    <row r="1173" spans="1:5">
      <c r="E1173" s="325"/>
    </row>
    <row r="1174" spans="1:5">
      <c r="E1174" s="325"/>
    </row>
    <row r="1175" spans="1:5">
      <c r="A1175" s="324"/>
      <c r="E1175" s="325"/>
    </row>
    <row r="1177" spans="1:5">
      <c r="E1177" s="325"/>
    </row>
    <row r="1178" spans="1:5">
      <c r="A1178" s="324"/>
      <c r="E1178" s="325"/>
    </row>
    <row r="1179" spans="1:5">
      <c r="A1179" s="324"/>
      <c r="E1179" s="325"/>
    </row>
    <row r="1180" spans="1:5">
      <c r="A1180" s="324"/>
      <c r="E1180" s="325"/>
    </row>
    <row r="1181" spans="1:5">
      <c r="A1181" s="324"/>
      <c r="E1181" s="325"/>
    </row>
    <row r="1182" spans="1:5">
      <c r="A1182" s="324"/>
      <c r="E1182" s="325"/>
    </row>
    <row r="1183" spans="1:5">
      <c r="A1183" s="324"/>
      <c r="E1183" s="325"/>
    </row>
    <row r="1185" spans="1:5">
      <c r="A1185" s="324"/>
      <c r="E1185" s="325"/>
    </row>
    <row r="1186" spans="1:5">
      <c r="A1186" s="324"/>
      <c r="E1186" s="325"/>
    </row>
    <row r="1187" spans="1:5">
      <c r="A1187" s="324"/>
      <c r="E1187" s="325"/>
    </row>
    <row r="1188" spans="1:5">
      <c r="A1188" s="324"/>
      <c r="E1188" s="325"/>
    </row>
    <row r="1190" spans="1:5">
      <c r="A1190" s="324"/>
      <c r="E1190" s="325"/>
    </row>
    <row r="1192" spans="1:5">
      <c r="E1192" s="325"/>
    </row>
    <row r="1193" spans="1:5">
      <c r="A1193" s="324"/>
      <c r="E1193" s="325"/>
    </row>
    <row r="1194" spans="1:5">
      <c r="A1194" s="324"/>
      <c r="E1194" s="325"/>
    </row>
    <row r="1195" spans="1:5">
      <c r="A1195" s="324"/>
      <c r="E1195" s="325"/>
    </row>
    <row r="1196" spans="1:5">
      <c r="A1196" s="324"/>
      <c r="E1196" s="325"/>
    </row>
    <row r="1197" spans="1:5">
      <c r="A1197" s="324"/>
      <c r="E1197" s="325"/>
    </row>
    <row r="1198" spans="1:5">
      <c r="A1198" s="324"/>
      <c r="E1198" s="325"/>
    </row>
    <row r="1199" spans="1:5">
      <c r="A1199" s="324"/>
      <c r="E1199" s="325"/>
    </row>
    <row r="1201" spans="1:5">
      <c r="A1201" s="324"/>
      <c r="E1201" s="325"/>
    </row>
    <row r="1202" spans="1:5">
      <c r="A1202" s="324"/>
      <c r="E1202" s="325"/>
    </row>
    <row r="1203" spans="1:5">
      <c r="A1203" s="324"/>
      <c r="E1203" s="325"/>
    </row>
    <row r="1204" spans="1:5">
      <c r="E1204" s="325"/>
    </row>
    <row r="1205" spans="1:5">
      <c r="A1205" s="324"/>
      <c r="E1205" s="325"/>
    </row>
    <row r="1206" spans="1:5">
      <c r="A1206" s="324"/>
      <c r="E1206" s="325"/>
    </row>
    <row r="1208" spans="1:5">
      <c r="A1208" s="324"/>
      <c r="E1208" s="325"/>
    </row>
    <row r="1209" spans="1:5">
      <c r="A1209" s="324"/>
      <c r="E1209" s="325"/>
    </row>
    <row r="1210" spans="1:5">
      <c r="E1210" s="325"/>
    </row>
    <row r="1211" spans="1:5">
      <c r="A1211" s="324"/>
      <c r="E1211" s="325"/>
    </row>
    <row r="1212" spans="1:5">
      <c r="A1212" s="324"/>
      <c r="E1212" s="325"/>
    </row>
    <row r="1213" spans="1:5">
      <c r="A1213" s="324"/>
      <c r="E1213" s="325"/>
    </row>
    <row r="1214" spans="1:5">
      <c r="A1214" s="324"/>
      <c r="E1214" s="325"/>
    </row>
    <row r="1215" spans="1:5">
      <c r="E1215" s="325"/>
    </row>
    <row r="1216" spans="1:5">
      <c r="A1216" s="324"/>
      <c r="E1216" s="325"/>
    </row>
    <row r="1218" spans="1:5">
      <c r="A1218" s="324"/>
      <c r="E1218" s="325"/>
    </row>
    <row r="1219" spans="1:5">
      <c r="E1219" s="325"/>
    </row>
    <row r="1220" spans="1:5">
      <c r="A1220" s="324"/>
      <c r="E1220" s="325"/>
    </row>
    <row r="1221" spans="1:5">
      <c r="A1221" s="324"/>
      <c r="E1221" s="325"/>
    </row>
    <row r="1222" spans="1:5">
      <c r="A1222" s="324"/>
      <c r="E1222" s="325"/>
    </row>
    <row r="1223" spans="1:5">
      <c r="A1223" s="324"/>
      <c r="E1223" s="325"/>
    </row>
    <row r="1224" spans="1:5">
      <c r="A1224" s="324"/>
      <c r="E1224" s="325"/>
    </row>
    <row r="1225" spans="1:5">
      <c r="A1225" s="324"/>
      <c r="E1225" s="325"/>
    </row>
    <row r="1226" spans="1:5">
      <c r="E1226" s="325"/>
    </row>
    <row r="1227" spans="1:5">
      <c r="E1227" s="325"/>
    </row>
    <row r="1228" spans="1:5">
      <c r="A1228" s="324"/>
      <c r="E1228" s="325"/>
    </row>
    <row r="1229" spans="1:5">
      <c r="A1229" s="324"/>
      <c r="E1229" s="325"/>
    </row>
    <row r="1230" spans="1:5">
      <c r="A1230" s="324"/>
      <c r="E1230" s="325"/>
    </row>
    <row r="1231" spans="1:5">
      <c r="A1231" s="324"/>
      <c r="E1231" s="325"/>
    </row>
    <row r="1232" spans="1:5">
      <c r="A1232" s="324"/>
      <c r="E1232" s="325"/>
    </row>
    <row r="1233" spans="1:5">
      <c r="A1233" s="324"/>
      <c r="E1233" s="325"/>
    </row>
    <row r="1234" spans="1:5">
      <c r="A1234" s="324"/>
      <c r="E1234" s="325"/>
    </row>
    <row r="1235" spans="1:5">
      <c r="A1235" s="324"/>
      <c r="E1235" s="325"/>
    </row>
    <row r="1236" spans="1:5">
      <c r="A1236" s="324"/>
      <c r="E1236" s="325"/>
    </row>
    <row r="1237" spans="1:5">
      <c r="A1237" s="324"/>
      <c r="E1237" s="325"/>
    </row>
    <row r="1239" spans="1:5">
      <c r="A1239" s="324"/>
      <c r="E1239" s="325"/>
    </row>
    <row r="1241" spans="1:5">
      <c r="A1241" s="324"/>
      <c r="E1241" s="325"/>
    </row>
    <row r="1242" spans="1:5">
      <c r="A1242" s="324"/>
      <c r="E1242" s="325"/>
    </row>
    <row r="1243" spans="1:5">
      <c r="A1243" s="324"/>
      <c r="E1243" s="325"/>
    </row>
    <row r="1245" spans="1:5">
      <c r="A1245" s="324"/>
      <c r="E1245" s="325"/>
    </row>
    <row r="1246" spans="1:5">
      <c r="A1246" s="324"/>
      <c r="E1246" s="325"/>
    </row>
    <row r="1247" spans="1:5">
      <c r="A1247" s="324"/>
      <c r="E1247" s="325"/>
    </row>
    <row r="1248" spans="1:5">
      <c r="A1248" s="324"/>
      <c r="E1248" s="325"/>
    </row>
    <row r="1249" spans="1:5">
      <c r="A1249" s="324"/>
      <c r="E1249" s="325"/>
    </row>
    <row r="1250" spans="1:5">
      <c r="E1250" s="325"/>
    </row>
    <row r="1251" spans="1:5">
      <c r="A1251" s="324"/>
      <c r="E1251" s="325"/>
    </row>
    <row r="1252" spans="1:5">
      <c r="E1252" s="325"/>
    </row>
    <row r="1253" spans="1:5">
      <c r="A1253" s="324"/>
      <c r="E1253" s="325"/>
    </row>
    <row r="1254" spans="1:5">
      <c r="E1254" s="325"/>
    </row>
    <row r="1255" spans="1:5">
      <c r="A1255" s="324"/>
      <c r="E1255" s="325"/>
    </row>
    <row r="1256" spans="1:5">
      <c r="A1256" s="324"/>
      <c r="E1256" s="325"/>
    </row>
    <row r="1257" spans="1:5">
      <c r="A1257" s="324"/>
      <c r="E1257" s="325"/>
    </row>
    <row r="1258" spans="1:5">
      <c r="A1258" s="324"/>
      <c r="E1258" s="325"/>
    </row>
    <row r="1259" spans="1:5">
      <c r="A1259" s="324"/>
      <c r="E1259" s="325"/>
    </row>
    <row r="1260" spans="1:5">
      <c r="A1260" s="324"/>
      <c r="E1260" s="325"/>
    </row>
    <row r="1261" spans="1:5">
      <c r="E1261" s="325"/>
    </row>
    <row r="1262" spans="1:5">
      <c r="E1262" s="325"/>
    </row>
    <row r="1263" spans="1:5">
      <c r="A1263" s="324"/>
      <c r="E1263" s="325"/>
    </row>
    <row r="1264" spans="1:5">
      <c r="A1264" s="324"/>
      <c r="E1264" s="325"/>
    </row>
    <row r="1265" spans="1:5">
      <c r="A1265" s="324"/>
      <c r="E1265" s="325"/>
    </row>
    <row r="1266" spans="1:5">
      <c r="A1266" s="324"/>
      <c r="E1266" s="325"/>
    </row>
    <row r="1267" spans="1:5">
      <c r="A1267" s="324"/>
      <c r="E1267" s="325"/>
    </row>
    <row r="1268" spans="1:5">
      <c r="E1268" s="325"/>
    </row>
    <row r="1269" spans="1:5">
      <c r="E1269" s="325"/>
    </row>
    <row r="1270" spans="1:5">
      <c r="A1270" s="324"/>
      <c r="E1270" s="325"/>
    </row>
    <row r="1271" spans="1:5">
      <c r="A1271" s="324"/>
      <c r="E1271" s="325"/>
    </row>
    <row r="1272" spans="1:5">
      <c r="A1272" s="324"/>
      <c r="E1272" s="325"/>
    </row>
    <row r="1274" spans="1:5">
      <c r="E1274" s="325"/>
    </row>
    <row r="1275" spans="1:5">
      <c r="E1275" s="325"/>
    </row>
    <row r="1276" spans="1:5">
      <c r="A1276" s="324"/>
      <c r="E1276" s="325"/>
    </row>
    <row r="1277" spans="1:5">
      <c r="A1277" s="324"/>
      <c r="E1277" s="325"/>
    </row>
    <row r="1278" spans="1:5">
      <c r="A1278" s="324"/>
      <c r="E1278" s="325"/>
    </row>
    <row r="1279" spans="1:5">
      <c r="A1279" s="324"/>
      <c r="E1279" s="325"/>
    </row>
    <row r="1280" spans="1:5">
      <c r="A1280" s="324"/>
      <c r="E1280" s="325"/>
    </row>
    <row r="1281" spans="1:5">
      <c r="A1281" s="324"/>
      <c r="E1281" s="325"/>
    </row>
    <row r="1283" spans="1:5">
      <c r="A1283" s="324"/>
      <c r="E1283" s="325"/>
    </row>
    <row r="1284" spans="1:5">
      <c r="A1284" s="324"/>
      <c r="E1284" s="325"/>
    </row>
    <row r="1286" spans="1:5">
      <c r="E1286" s="325"/>
    </row>
    <row r="1287" spans="1:5">
      <c r="A1287" s="324"/>
      <c r="E1287" s="325"/>
    </row>
    <row r="1288" spans="1:5">
      <c r="A1288" s="324"/>
      <c r="E1288" s="325"/>
    </row>
    <row r="1289" spans="1:5">
      <c r="A1289" s="324"/>
      <c r="E1289" s="325"/>
    </row>
    <row r="1290" spans="1:5">
      <c r="A1290" s="324"/>
      <c r="E1290" s="325"/>
    </row>
    <row r="1292" spans="1:5">
      <c r="A1292" s="324"/>
      <c r="E1292" s="325"/>
    </row>
    <row r="1293" spans="1:5">
      <c r="A1293" s="324"/>
      <c r="E1293" s="325"/>
    </row>
    <row r="1294" spans="1:5">
      <c r="E1294" s="325"/>
    </row>
    <row r="1295" spans="1:5">
      <c r="A1295" s="324"/>
      <c r="E1295" s="325"/>
    </row>
    <row r="1296" spans="1:5">
      <c r="A1296" s="324"/>
      <c r="E1296" s="325"/>
    </row>
    <row r="1297" spans="1:5">
      <c r="A1297" s="324"/>
      <c r="E1297" s="325"/>
    </row>
    <row r="1298" spans="1:5">
      <c r="A1298" s="324"/>
      <c r="E1298" s="325"/>
    </row>
    <row r="1299" spans="1:5">
      <c r="A1299" s="324"/>
      <c r="E1299" s="325"/>
    </row>
    <row r="1300" spans="1:5">
      <c r="A1300" s="324"/>
      <c r="E1300" s="325"/>
    </row>
    <row r="1301" spans="1:5">
      <c r="A1301" s="324"/>
      <c r="E1301" s="325"/>
    </row>
    <row r="1302" spans="1:5">
      <c r="A1302" s="324"/>
      <c r="E1302" s="325"/>
    </row>
    <row r="1303" spans="1:5">
      <c r="A1303" s="324"/>
      <c r="E1303" s="325"/>
    </row>
    <row r="1304" spans="1:5">
      <c r="A1304" s="324"/>
      <c r="E1304" s="325"/>
    </row>
    <row r="1305" spans="1:5">
      <c r="E1305" s="325"/>
    </row>
    <row r="1306" spans="1:5">
      <c r="A1306" s="324"/>
      <c r="E1306" s="325"/>
    </row>
    <row r="1307" spans="1:5">
      <c r="A1307" s="324"/>
      <c r="E1307" s="325"/>
    </row>
    <row r="1308" spans="1:5">
      <c r="E1308" s="325"/>
    </row>
    <row r="1309" spans="1:5">
      <c r="E1309" s="325"/>
    </row>
    <row r="1310" spans="1:5">
      <c r="A1310" s="324"/>
      <c r="E1310" s="325"/>
    </row>
    <row r="1311" spans="1:5">
      <c r="A1311" s="324"/>
      <c r="E1311" s="325"/>
    </row>
    <row r="1313" spans="1:5">
      <c r="A1313" s="324"/>
      <c r="E1313" s="325"/>
    </row>
    <row r="1314" spans="1:5">
      <c r="A1314" s="324"/>
      <c r="E1314" s="325"/>
    </row>
    <row r="1316" spans="1:5">
      <c r="E1316" s="325"/>
    </row>
    <row r="1317" spans="1:5">
      <c r="A1317" s="324"/>
      <c r="E1317" s="325"/>
    </row>
    <row r="1318" spans="1:5">
      <c r="A1318" s="324"/>
      <c r="E1318" s="325"/>
    </row>
    <row r="1319" spans="1:5">
      <c r="A1319" s="324"/>
      <c r="E1319" s="325"/>
    </row>
    <row r="1320" spans="1:5">
      <c r="A1320" s="324"/>
      <c r="E1320" s="325"/>
    </row>
    <row r="1321" spans="1:5">
      <c r="E1321" s="325"/>
    </row>
    <row r="1322" spans="1:5">
      <c r="A1322" s="324"/>
      <c r="E1322" s="325"/>
    </row>
    <row r="1323" spans="1:5">
      <c r="A1323" s="324"/>
      <c r="E1323" s="325"/>
    </row>
    <row r="1324" spans="1:5">
      <c r="A1324" s="324"/>
      <c r="E1324" s="325"/>
    </row>
    <row r="1326" spans="1:5">
      <c r="A1326" s="324"/>
      <c r="E1326" s="325"/>
    </row>
    <row r="1327" spans="1:5">
      <c r="A1327" s="324"/>
      <c r="E1327" s="325"/>
    </row>
    <row r="1328" spans="1:5">
      <c r="A1328" s="324"/>
      <c r="E1328" s="325"/>
    </row>
    <row r="1329" spans="1:5">
      <c r="A1329" s="324"/>
      <c r="E1329" s="325"/>
    </row>
    <row r="1330" spans="1:5">
      <c r="A1330" s="324"/>
      <c r="E1330" s="325"/>
    </row>
    <row r="1331" spans="1:5">
      <c r="A1331" s="324"/>
      <c r="E1331" s="325"/>
    </row>
    <row r="1332" spans="1:5">
      <c r="A1332" s="324"/>
      <c r="E1332" s="325"/>
    </row>
    <row r="1333" spans="1:5">
      <c r="A1333" s="324"/>
      <c r="E1333" s="325"/>
    </row>
    <row r="1334" spans="1:5">
      <c r="A1334" s="324"/>
      <c r="E1334" s="325"/>
    </row>
    <row r="1336" spans="1:5">
      <c r="A1336" s="324"/>
      <c r="E1336" s="325"/>
    </row>
    <row r="1337" spans="1:5">
      <c r="A1337" s="324"/>
      <c r="E1337" s="325"/>
    </row>
    <row r="1338" spans="1:5">
      <c r="A1338" s="324"/>
      <c r="E1338" s="325"/>
    </row>
    <row r="1339" spans="1:5">
      <c r="E1339" s="325"/>
    </row>
    <row r="1340" spans="1:5">
      <c r="A1340" s="324"/>
      <c r="E1340" s="325"/>
    </row>
    <row r="1342" spans="1:5">
      <c r="E1342" s="325"/>
    </row>
    <row r="1343" spans="1:5">
      <c r="E1343" s="325"/>
    </row>
    <row r="1344" spans="1:5">
      <c r="A1344" s="324"/>
      <c r="E1344" s="325"/>
    </row>
    <row r="1345" spans="1:5">
      <c r="A1345" s="324"/>
      <c r="E1345" s="325"/>
    </row>
    <row r="1346" spans="1:5">
      <c r="A1346" s="324"/>
      <c r="E1346" s="325"/>
    </row>
    <row r="1347" spans="1:5">
      <c r="A1347" s="324"/>
      <c r="E1347" s="325"/>
    </row>
    <row r="1348" spans="1:5">
      <c r="A1348" s="324"/>
      <c r="E1348" s="325"/>
    </row>
    <row r="1349" spans="1:5">
      <c r="A1349" s="324"/>
      <c r="E1349" s="325"/>
    </row>
    <row r="1350" spans="1:5">
      <c r="E1350" s="325"/>
    </row>
    <row r="1351" spans="1:5">
      <c r="A1351" s="324"/>
      <c r="E1351" s="325"/>
    </row>
    <row r="1352" spans="1:5">
      <c r="A1352" s="324"/>
      <c r="E1352" s="325"/>
    </row>
    <row r="1354" spans="1:5">
      <c r="E1354" s="325"/>
    </row>
    <row r="1355" spans="1:5">
      <c r="E1355" s="325"/>
    </row>
    <row r="1356" spans="1:5">
      <c r="A1356" s="324"/>
      <c r="E1356" s="325"/>
    </row>
    <row r="1358" spans="1:5">
      <c r="E1358" s="325"/>
    </row>
    <row r="1359" spans="1:5">
      <c r="E1359" s="325"/>
    </row>
    <row r="1360" spans="1:5">
      <c r="A1360" s="324"/>
      <c r="E1360" s="325"/>
    </row>
    <row r="1361" spans="1:5">
      <c r="A1361" s="324"/>
      <c r="E1361" s="325"/>
    </row>
    <row r="1362" spans="1:5">
      <c r="A1362" s="324"/>
      <c r="E1362" s="325"/>
    </row>
    <row r="1363" spans="1:5">
      <c r="A1363" s="324"/>
      <c r="E1363" s="325"/>
    </row>
    <row r="1365" spans="1:5">
      <c r="E1365" s="325"/>
    </row>
    <row r="1366" spans="1:5">
      <c r="A1366" s="324"/>
      <c r="E1366" s="325"/>
    </row>
    <row r="1367" spans="1:5">
      <c r="A1367" s="324"/>
      <c r="E1367" s="325"/>
    </row>
    <row r="1368" spans="1:5">
      <c r="A1368" s="324"/>
      <c r="E1368" s="325"/>
    </row>
    <row r="1369" spans="1:5">
      <c r="A1369" s="324"/>
      <c r="E1369" s="325"/>
    </row>
    <row r="1370" spans="1:5">
      <c r="A1370" s="324"/>
      <c r="E1370" s="325"/>
    </row>
    <row r="1371" spans="1:5">
      <c r="A1371" s="324"/>
      <c r="E1371" s="325"/>
    </row>
    <row r="1372" spans="1:5">
      <c r="A1372" s="324"/>
      <c r="E1372" s="325"/>
    </row>
    <row r="1373" spans="1:5">
      <c r="A1373" s="324"/>
      <c r="E1373" s="325"/>
    </row>
    <row r="1375" spans="1:5">
      <c r="A1375" s="324"/>
      <c r="E1375" s="325"/>
    </row>
    <row r="1376" spans="1:5">
      <c r="A1376" s="324"/>
      <c r="E1376" s="325"/>
    </row>
    <row r="1377" spans="1:5">
      <c r="A1377" s="324"/>
      <c r="E1377" s="325"/>
    </row>
    <row r="1378" spans="1:5">
      <c r="E1378" s="325"/>
    </row>
    <row r="1379" spans="1:5">
      <c r="E1379" s="325"/>
    </row>
    <row r="1380" spans="1:5">
      <c r="A1380" s="324"/>
      <c r="E1380" s="325"/>
    </row>
    <row r="1381" spans="1:5">
      <c r="A1381" s="324"/>
      <c r="E1381" s="325"/>
    </row>
    <row r="1382" spans="1:5">
      <c r="A1382" s="324"/>
      <c r="E1382" s="325"/>
    </row>
    <row r="1384" spans="1:5">
      <c r="A1384" s="324"/>
      <c r="E1384" s="325"/>
    </row>
    <row r="1385" spans="1:5">
      <c r="A1385" s="324"/>
      <c r="E1385" s="325"/>
    </row>
    <row r="1386" spans="1:5">
      <c r="A1386" s="324"/>
      <c r="E1386" s="325"/>
    </row>
    <row r="1387" spans="1:5">
      <c r="A1387" s="324"/>
      <c r="E1387" s="325"/>
    </row>
    <row r="1388" spans="1:5">
      <c r="A1388" s="324"/>
      <c r="E1388" s="325"/>
    </row>
    <row r="1389" spans="1:5">
      <c r="A1389" s="324"/>
      <c r="E1389" s="325"/>
    </row>
    <row r="1391" spans="1:5">
      <c r="A1391" s="324"/>
      <c r="E1391" s="325"/>
    </row>
    <row r="1392" spans="1:5">
      <c r="A1392" s="324"/>
      <c r="E1392" s="325"/>
    </row>
    <row r="1393" spans="1:5">
      <c r="A1393" s="324"/>
      <c r="E1393" s="325"/>
    </row>
    <row r="1394" spans="1:5">
      <c r="A1394" s="324"/>
      <c r="E1394" s="325"/>
    </row>
    <row r="1395" spans="1:5">
      <c r="A1395" s="324"/>
      <c r="E1395" s="325"/>
    </row>
    <row r="1396" spans="1:5">
      <c r="A1396" s="324"/>
      <c r="E1396" s="325"/>
    </row>
    <row r="1397" spans="1:5">
      <c r="E1397" s="325"/>
    </row>
    <row r="1398" spans="1:5">
      <c r="A1398" s="324"/>
      <c r="E1398" s="325"/>
    </row>
    <row r="1399" spans="1:5">
      <c r="A1399" s="324"/>
      <c r="E1399" s="325"/>
    </row>
    <row r="1400" spans="1:5">
      <c r="A1400" s="324"/>
      <c r="E1400" s="325"/>
    </row>
    <row r="1401" spans="1:5">
      <c r="A1401" s="324"/>
      <c r="E1401" s="325"/>
    </row>
    <row r="1402" spans="1:5">
      <c r="E1402" s="325"/>
    </row>
    <row r="1403" spans="1:5">
      <c r="A1403" s="324"/>
      <c r="E1403" s="325"/>
    </row>
    <row r="1404" spans="1:5">
      <c r="A1404" s="324"/>
      <c r="E1404" s="325"/>
    </row>
    <row r="1405" spans="1:5">
      <c r="A1405" s="324"/>
      <c r="E1405" s="325"/>
    </row>
    <row r="1406" spans="1:5">
      <c r="A1406" s="324"/>
      <c r="E1406" s="325"/>
    </row>
    <row r="1407" spans="1:5">
      <c r="A1407" s="324"/>
      <c r="E1407" s="325"/>
    </row>
    <row r="1408" spans="1:5">
      <c r="A1408" s="324"/>
      <c r="E1408" s="325"/>
    </row>
    <row r="1409" spans="1:5">
      <c r="A1409" s="324"/>
      <c r="E1409" s="325"/>
    </row>
    <row r="1411" spans="1:5">
      <c r="A1411" s="324"/>
      <c r="E1411" s="325"/>
    </row>
    <row r="1412" spans="1:5">
      <c r="A1412" s="324"/>
      <c r="E1412" s="325"/>
    </row>
    <row r="1414" spans="1:5">
      <c r="E1414" s="325"/>
    </row>
    <row r="1415" spans="1:5">
      <c r="A1415" s="324"/>
      <c r="E1415" s="325"/>
    </row>
    <row r="1416" spans="1:5">
      <c r="E1416" s="325"/>
    </row>
    <row r="1417" spans="1:5">
      <c r="E1417" s="325"/>
    </row>
    <row r="1418" spans="1:5">
      <c r="E1418" s="325"/>
    </row>
    <row r="1419" spans="1:5">
      <c r="A1419" s="324"/>
      <c r="E1419" s="325"/>
    </row>
    <row r="1420" spans="1:5">
      <c r="A1420" s="324"/>
      <c r="E1420" s="325"/>
    </row>
    <row r="1421" spans="1:5">
      <c r="A1421" s="324"/>
      <c r="E1421" s="325"/>
    </row>
    <row r="1423" spans="1:5">
      <c r="A1423" s="324"/>
      <c r="E1423" s="325"/>
    </row>
    <row r="1424" spans="1:5">
      <c r="A1424" s="324"/>
      <c r="E1424" s="325"/>
    </row>
    <row r="1426" spans="1:5">
      <c r="A1426" s="324"/>
      <c r="E1426" s="325"/>
    </row>
    <row r="1427" spans="1:5">
      <c r="A1427" s="324"/>
      <c r="E1427" s="325"/>
    </row>
    <row r="1428" spans="1:5">
      <c r="E1428" s="325"/>
    </row>
    <row r="1429" spans="1:5">
      <c r="A1429" s="324"/>
      <c r="E1429" s="325"/>
    </row>
    <row r="1430" spans="1:5">
      <c r="A1430" s="324"/>
      <c r="E1430" s="325"/>
    </row>
    <row r="1431" spans="1:5">
      <c r="A1431" s="324"/>
      <c r="E1431" s="325"/>
    </row>
    <row r="1432" spans="1:5">
      <c r="A1432" s="324"/>
      <c r="E1432" s="325"/>
    </row>
    <row r="1433" spans="1:5">
      <c r="A1433" s="324"/>
      <c r="E1433" s="325"/>
    </row>
    <row r="1435" spans="1:5">
      <c r="A1435" s="324"/>
      <c r="E1435" s="325"/>
    </row>
    <row r="1437" spans="1:5">
      <c r="A1437" s="324"/>
      <c r="E1437" s="325"/>
    </row>
    <row r="1438" spans="1:5">
      <c r="A1438" s="324"/>
      <c r="E1438" s="325"/>
    </row>
    <row r="1439" spans="1:5">
      <c r="A1439" s="324"/>
      <c r="E1439" s="325"/>
    </row>
    <row r="1440" spans="1:5">
      <c r="A1440" s="324"/>
      <c r="E1440" s="325"/>
    </row>
    <row r="1441" spans="1:5">
      <c r="A1441" s="324"/>
      <c r="E1441" s="325"/>
    </row>
    <row r="1442" spans="1:5">
      <c r="A1442" s="324"/>
      <c r="E1442" s="325"/>
    </row>
    <row r="1443" spans="1:5">
      <c r="A1443" s="324"/>
      <c r="E1443" s="325"/>
    </row>
    <row r="1444" spans="1:5">
      <c r="A1444" s="324"/>
      <c r="E1444" s="325"/>
    </row>
    <row r="1445" spans="1:5">
      <c r="A1445" s="324"/>
      <c r="E1445" s="325"/>
    </row>
    <row r="1446" spans="1:5">
      <c r="A1446" s="324"/>
      <c r="E1446" s="325"/>
    </row>
    <row r="1447" spans="1:5">
      <c r="E1447" s="325"/>
    </row>
    <row r="1448" spans="1:5">
      <c r="E1448" s="325"/>
    </row>
    <row r="1449" spans="1:5">
      <c r="A1449" s="324"/>
      <c r="E1449" s="325"/>
    </row>
    <row r="1450" spans="1:5">
      <c r="A1450" s="324"/>
      <c r="E1450" s="325"/>
    </row>
    <row r="1451" spans="1:5">
      <c r="A1451" s="324"/>
      <c r="E1451" s="325"/>
    </row>
    <row r="1452" spans="1:5">
      <c r="A1452" s="324"/>
      <c r="E1452" s="325"/>
    </row>
    <row r="1453" spans="1:5">
      <c r="A1453" s="324"/>
      <c r="E1453" s="325"/>
    </row>
    <row r="1454" spans="1:5">
      <c r="A1454" s="324"/>
      <c r="E1454" s="325"/>
    </row>
    <row r="1455" spans="1:5">
      <c r="A1455" s="324"/>
      <c r="E1455" s="325"/>
    </row>
    <row r="1457" spans="1:5">
      <c r="A1457" s="324"/>
      <c r="E1457" s="325"/>
    </row>
    <row r="1459" spans="1:5">
      <c r="E1459" s="325"/>
    </row>
    <row r="1460" spans="1:5">
      <c r="E1460" s="325"/>
    </row>
    <row r="1461" spans="1:5">
      <c r="A1461" s="324"/>
      <c r="E1461" s="325"/>
    </row>
    <row r="1462" spans="1:5">
      <c r="E1462" s="325"/>
    </row>
    <row r="1463" spans="1:5">
      <c r="A1463" s="324"/>
      <c r="E1463" s="325"/>
    </row>
    <row r="1464" spans="1:5">
      <c r="A1464" s="324"/>
      <c r="E1464" s="325"/>
    </row>
    <row r="1466" spans="1:5">
      <c r="A1466" s="324"/>
      <c r="E1466" s="325"/>
    </row>
    <row r="1467" spans="1:5">
      <c r="A1467" s="324"/>
      <c r="E1467" s="325"/>
    </row>
    <row r="1468" spans="1:5">
      <c r="E1468" s="325"/>
    </row>
    <row r="1469" spans="1:5">
      <c r="E1469" s="325"/>
    </row>
    <row r="1470" spans="1:5">
      <c r="E1470" s="325"/>
    </row>
    <row r="1471" spans="1:5">
      <c r="E1471" s="325"/>
    </row>
    <row r="1472" spans="1:5">
      <c r="A1472" s="324"/>
      <c r="E1472" s="325"/>
    </row>
    <row r="1473" spans="1:5">
      <c r="A1473" s="324"/>
      <c r="E1473" s="325"/>
    </row>
    <row r="1474" spans="1:5">
      <c r="E1474" s="325"/>
    </row>
    <row r="1475" spans="1:5">
      <c r="A1475" s="324"/>
      <c r="E1475" s="325"/>
    </row>
    <row r="1476" spans="1:5">
      <c r="A1476" s="324"/>
      <c r="E1476" s="325"/>
    </row>
    <row r="1477" spans="1:5">
      <c r="E1477" s="325"/>
    </row>
    <row r="1478" spans="1:5">
      <c r="E1478" s="325"/>
    </row>
    <row r="1479" spans="1:5">
      <c r="E1479" s="325"/>
    </row>
    <row r="1480" spans="1:5">
      <c r="E1480" s="325"/>
    </row>
    <row r="1481" spans="1:5">
      <c r="E1481" s="325"/>
    </row>
    <row r="1482" spans="1:5">
      <c r="A1482" s="324"/>
      <c r="E1482" s="325"/>
    </row>
    <row r="1483" spans="1:5">
      <c r="A1483" s="324"/>
      <c r="E1483" s="325"/>
    </row>
    <row r="1484" spans="1:5">
      <c r="A1484" s="324"/>
      <c r="E1484" s="325"/>
    </row>
    <row r="1485" spans="1:5">
      <c r="A1485" s="324"/>
      <c r="E1485" s="325"/>
    </row>
    <row r="1486" spans="1:5">
      <c r="E1486" s="325"/>
    </row>
    <row r="1487" spans="1:5">
      <c r="A1487" s="324"/>
      <c r="E1487" s="325"/>
    </row>
    <row r="1488" spans="1:5">
      <c r="A1488" s="324"/>
      <c r="E1488" s="325"/>
    </row>
    <row r="1489" spans="1:5">
      <c r="E1489" s="325"/>
    </row>
    <row r="1490" spans="1:5">
      <c r="A1490" s="324"/>
      <c r="E1490" s="325"/>
    </row>
    <row r="1491" spans="1:5">
      <c r="A1491" s="324"/>
      <c r="E1491" s="325"/>
    </row>
    <row r="1492" spans="1:5">
      <c r="A1492" s="324"/>
      <c r="E1492" s="325"/>
    </row>
    <row r="1494" spans="1:5">
      <c r="A1494" s="324"/>
      <c r="E1494" s="325"/>
    </row>
    <row r="1497" spans="1:5">
      <c r="E1497" s="325"/>
    </row>
    <row r="1498" spans="1:5">
      <c r="E1498" s="325"/>
    </row>
    <row r="1499" spans="1:5">
      <c r="E1499" s="325"/>
    </row>
    <row r="1500" spans="1:5">
      <c r="A1500" s="324"/>
      <c r="E1500" s="325"/>
    </row>
    <row r="1501" spans="1:5">
      <c r="A1501" s="324"/>
      <c r="E1501" s="325"/>
    </row>
    <row r="1502" spans="1:5">
      <c r="A1502" s="324"/>
      <c r="E1502" s="325"/>
    </row>
    <row r="1503" spans="1:5">
      <c r="A1503" s="324"/>
      <c r="E1503" s="325"/>
    </row>
    <row r="1504" spans="1:5">
      <c r="A1504" s="324"/>
      <c r="E1504" s="325"/>
    </row>
    <row r="1505" spans="1:5">
      <c r="A1505" s="324"/>
      <c r="E1505" s="325"/>
    </row>
    <row r="1507" spans="1:5">
      <c r="E1507" s="325"/>
    </row>
    <row r="1508" spans="1:5">
      <c r="A1508" s="324"/>
      <c r="E1508" s="325"/>
    </row>
    <row r="1509" spans="1:5">
      <c r="E1509" s="325"/>
    </row>
    <row r="1510" spans="1:5">
      <c r="A1510" s="324"/>
      <c r="E1510" s="325"/>
    </row>
    <row r="1511" spans="1:5">
      <c r="A1511" s="324"/>
      <c r="E1511" s="325"/>
    </row>
    <row r="1512" spans="1:5">
      <c r="A1512" s="324"/>
      <c r="E1512" s="325"/>
    </row>
    <row r="1513" spans="1:5">
      <c r="A1513" s="324"/>
      <c r="E1513" s="325"/>
    </row>
    <row r="1514" spans="1:5">
      <c r="A1514" s="324"/>
      <c r="E1514" s="325"/>
    </row>
    <row r="1515" spans="1:5">
      <c r="A1515" s="324"/>
      <c r="E1515" s="325"/>
    </row>
    <row r="1516" spans="1:5">
      <c r="A1516" s="324"/>
      <c r="E1516" s="325"/>
    </row>
    <row r="1517" spans="1:5">
      <c r="A1517" s="324"/>
      <c r="E1517" s="325"/>
    </row>
    <row r="1518" spans="1:5">
      <c r="A1518" s="324"/>
      <c r="E1518" s="325"/>
    </row>
    <row r="1519" spans="1:5">
      <c r="A1519" s="324"/>
      <c r="E1519" s="325"/>
    </row>
    <row r="1520" spans="1:5">
      <c r="E1520" s="325"/>
    </row>
    <row r="1521" spans="1:5">
      <c r="E1521" s="325"/>
    </row>
    <row r="1522" spans="1:5">
      <c r="E1522" s="325"/>
    </row>
    <row r="1523" spans="1:5">
      <c r="E1523" s="325"/>
    </row>
    <row r="1524" spans="1:5">
      <c r="E1524" s="325"/>
    </row>
    <row r="1525" spans="1:5">
      <c r="E1525" s="325"/>
    </row>
    <row r="1526" spans="1:5">
      <c r="A1526" s="324"/>
      <c r="E1526" s="325"/>
    </row>
    <row r="1527" spans="1:5">
      <c r="A1527" s="324"/>
      <c r="E1527" s="325"/>
    </row>
    <row r="1528" spans="1:5">
      <c r="A1528" s="324"/>
      <c r="E1528" s="325"/>
    </row>
    <row r="1529" spans="1:5">
      <c r="A1529" s="324"/>
      <c r="E1529" s="325"/>
    </row>
    <row r="1530" spans="1:5">
      <c r="A1530" s="324"/>
      <c r="E1530" s="325"/>
    </row>
    <row r="1531" spans="1:5">
      <c r="A1531" s="324"/>
      <c r="E1531" s="325"/>
    </row>
    <row r="1532" spans="1:5">
      <c r="A1532" s="324"/>
      <c r="E1532" s="325"/>
    </row>
    <row r="1533" spans="1:5">
      <c r="A1533" s="324"/>
      <c r="E1533" s="325"/>
    </row>
    <row r="1534" spans="1:5">
      <c r="E1534" s="325"/>
    </row>
    <row r="1535" spans="1:5">
      <c r="A1535" s="324"/>
      <c r="E1535" s="325"/>
    </row>
    <row r="1536" spans="1:5">
      <c r="A1536" s="324"/>
      <c r="E1536" s="325"/>
    </row>
    <row r="1538" spans="1:5">
      <c r="A1538" s="324"/>
      <c r="E1538" s="325"/>
    </row>
    <row r="1539" spans="1:5">
      <c r="A1539" s="324"/>
      <c r="E1539" s="325"/>
    </row>
    <row r="1540" spans="1:5">
      <c r="A1540" s="324"/>
      <c r="E1540" s="325"/>
    </row>
    <row r="1541" spans="1:5">
      <c r="A1541" s="324"/>
      <c r="E1541" s="325"/>
    </row>
    <row r="1542" spans="1:5">
      <c r="E1542" s="325"/>
    </row>
    <row r="1543" spans="1:5">
      <c r="E1543" s="325"/>
    </row>
    <row r="1544" spans="1:5">
      <c r="A1544" s="324"/>
      <c r="E1544" s="325"/>
    </row>
    <row r="1545" spans="1:5">
      <c r="A1545" s="324"/>
      <c r="E1545" s="325"/>
    </row>
    <row r="1547" spans="1:5">
      <c r="A1547" s="324"/>
      <c r="E1547" s="325"/>
    </row>
    <row r="1548" spans="1:5">
      <c r="A1548" s="324"/>
      <c r="E1548" s="325"/>
    </row>
    <row r="1549" spans="1:5">
      <c r="E1549" s="325"/>
    </row>
    <row r="1550" spans="1:5">
      <c r="E1550" s="325"/>
    </row>
    <row r="1551" spans="1:5">
      <c r="A1551" s="324"/>
      <c r="E1551" s="325"/>
    </row>
    <row r="1552" spans="1:5">
      <c r="A1552" s="324"/>
      <c r="E1552" s="325"/>
    </row>
    <row r="1553" spans="1:5">
      <c r="A1553" s="324"/>
      <c r="E1553" s="325"/>
    </row>
    <row r="1554" spans="1:5">
      <c r="A1554" s="324"/>
      <c r="E1554" s="325"/>
    </row>
    <row r="1555" spans="1:5">
      <c r="A1555" s="324"/>
      <c r="E1555" s="325"/>
    </row>
    <row r="1556" spans="1:5">
      <c r="E1556" s="325"/>
    </row>
    <row r="1557" spans="1:5">
      <c r="A1557" s="324"/>
      <c r="E1557" s="325"/>
    </row>
    <row r="1558" spans="1:5">
      <c r="A1558" s="324"/>
      <c r="E1558" s="325"/>
    </row>
    <row r="1559" spans="1:5">
      <c r="A1559" s="324"/>
      <c r="E1559" s="325"/>
    </row>
    <row r="1560" spans="1:5">
      <c r="A1560" s="324"/>
      <c r="E1560" s="325"/>
    </row>
    <row r="1561" spans="1:5">
      <c r="A1561" s="324"/>
      <c r="E1561" s="325"/>
    </row>
    <row r="1563" spans="1:5">
      <c r="A1563" s="324"/>
      <c r="E1563" s="325"/>
    </row>
    <row r="1564" spans="1:5">
      <c r="A1564" s="324"/>
      <c r="E1564" s="325"/>
    </row>
    <row r="1565" spans="1:5">
      <c r="E1565" s="325"/>
    </row>
    <row r="1566" spans="1:5">
      <c r="A1566" s="324"/>
      <c r="E1566" s="325"/>
    </row>
    <row r="1567" spans="1:5">
      <c r="A1567" s="324"/>
      <c r="E1567" s="325"/>
    </row>
    <row r="1568" spans="1:5">
      <c r="E1568" s="325"/>
    </row>
    <row r="1569" spans="1:5">
      <c r="E1569" s="325"/>
    </row>
    <row r="1570" spans="1:5">
      <c r="A1570" s="324"/>
      <c r="E1570" s="325"/>
    </row>
    <row r="1571" spans="1:5">
      <c r="A1571" s="324"/>
      <c r="E1571" s="325"/>
    </row>
    <row r="1572" spans="1:5">
      <c r="E1572" s="325"/>
    </row>
    <row r="1573" spans="1:5">
      <c r="A1573" s="324"/>
      <c r="E1573" s="325"/>
    </row>
    <row r="1574" spans="1:5">
      <c r="A1574" s="324"/>
      <c r="E1574" s="325"/>
    </row>
    <row r="1575" spans="1:5">
      <c r="E1575" s="325"/>
    </row>
    <row r="1576" spans="1:5">
      <c r="E1576" s="325"/>
    </row>
    <row r="1577" spans="1:5">
      <c r="A1577" s="324"/>
      <c r="E1577" s="325"/>
    </row>
    <row r="1579" spans="1:5">
      <c r="E1579" s="325"/>
    </row>
    <row r="1580" spans="1:5">
      <c r="E1580" s="325"/>
    </row>
    <row r="1581" spans="1:5">
      <c r="E1581" s="325"/>
    </row>
    <row r="1582" spans="1:5">
      <c r="A1582" s="324"/>
      <c r="E1582" s="325"/>
    </row>
    <row r="1583" spans="1:5">
      <c r="A1583" s="324"/>
      <c r="E1583" s="325"/>
    </row>
    <row r="1584" spans="1:5">
      <c r="A1584" s="324"/>
      <c r="E1584" s="325"/>
    </row>
    <row r="1585" spans="1:5">
      <c r="A1585" s="324"/>
      <c r="E1585" s="325"/>
    </row>
    <row r="1587" spans="1:5">
      <c r="E1587" s="325"/>
    </row>
    <row r="1588" spans="1:5">
      <c r="E1588" s="325"/>
    </row>
    <row r="1589" spans="1:5">
      <c r="A1589" s="324"/>
      <c r="E1589" s="325"/>
    </row>
    <row r="1590" spans="1:5">
      <c r="A1590" s="324"/>
      <c r="E1590" s="325"/>
    </row>
    <row r="1591" spans="1:5">
      <c r="A1591" s="324"/>
      <c r="E1591" s="325"/>
    </row>
    <row r="1593" spans="1:5">
      <c r="E1593" s="325"/>
    </row>
    <row r="1594" spans="1:5">
      <c r="E1594" s="325"/>
    </row>
    <row r="1595" spans="1:5">
      <c r="A1595" s="324"/>
      <c r="E1595" s="325"/>
    </row>
    <row r="1596" spans="1:5">
      <c r="A1596" s="324"/>
      <c r="E1596" s="325"/>
    </row>
    <row r="1598" spans="1:5">
      <c r="A1598" s="324"/>
      <c r="E1598" s="325"/>
    </row>
    <row r="1600" spans="1:5">
      <c r="A1600" s="324"/>
      <c r="E1600" s="325"/>
    </row>
    <row r="1602" spans="1:5">
      <c r="A1602" s="324"/>
      <c r="E1602" s="325"/>
    </row>
    <row r="1603" spans="1:5">
      <c r="A1603" s="324"/>
      <c r="E1603" s="325"/>
    </row>
    <row r="1604" spans="1:5">
      <c r="A1604" s="324"/>
      <c r="E1604" s="325"/>
    </row>
    <row r="1605" spans="1:5">
      <c r="A1605" s="324"/>
      <c r="E1605" s="325"/>
    </row>
    <row r="1606" spans="1:5">
      <c r="A1606" s="324"/>
      <c r="E1606" s="325"/>
    </row>
    <row r="1607" spans="1:5">
      <c r="A1607" s="324"/>
      <c r="E1607" s="325"/>
    </row>
    <row r="1608" spans="1:5">
      <c r="E1608" s="325"/>
    </row>
    <row r="1609" spans="1:5">
      <c r="E1609" s="325"/>
    </row>
    <row r="1610" spans="1:5">
      <c r="A1610" s="324"/>
      <c r="E1610" s="325"/>
    </row>
    <row r="1611" spans="1:5">
      <c r="A1611" s="324"/>
      <c r="E1611" s="325"/>
    </row>
    <row r="1612" spans="1:5">
      <c r="E1612" s="325"/>
    </row>
    <row r="1613" spans="1:5">
      <c r="E1613" s="325"/>
    </row>
    <row r="1614" spans="1:5">
      <c r="A1614" s="324"/>
      <c r="E1614" s="325"/>
    </row>
    <row r="1615" spans="1:5">
      <c r="A1615" s="324"/>
      <c r="E1615" s="325"/>
    </row>
    <row r="1616" spans="1:5">
      <c r="E1616" s="325"/>
    </row>
    <row r="1617" spans="1:5">
      <c r="E1617" s="325"/>
    </row>
    <row r="1618" spans="1:5">
      <c r="A1618" s="324"/>
      <c r="E1618" s="325"/>
    </row>
    <row r="1619" spans="1:5">
      <c r="A1619" s="324"/>
      <c r="E1619" s="325"/>
    </row>
    <row r="1621" spans="1:5">
      <c r="E1621" s="325"/>
    </row>
    <row r="1622" spans="1:5">
      <c r="E1622" s="325"/>
    </row>
    <row r="1623" spans="1:5">
      <c r="A1623" s="324"/>
      <c r="E1623" s="325"/>
    </row>
    <row r="1624" spans="1:5">
      <c r="A1624" s="324"/>
      <c r="E1624" s="325"/>
    </row>
    <row r="1625" spans="1:5">
      <c r="A1625" s="324"/>
      <c r="E1625" s="325"/>
    </row>
    <row r="1626" spans="1:5">
      <c r="E1626" s="325"/>
    </row>
    <row r="1627" spans="1:5">
      <c r="E1627" s="325"/>
    </row>
    <row r="1628" spans="1:5">
      <c r="A1628" s="324"/>
      <c r="E1628" s="325"/>
    </row>
    <row r="1629" spans="1:5">
      <c r="A1629" s="324"/>
      <c r="E1629" s="325"/>
    </row>
    <row r="1630" spans="1:5">
      <c r="A1630" s="324"/>
      <c r="E1630" s="325"/>
    </row>
    <row r="1631" spans="1:5">
      <c r="E1631" s="325"/>
    </row>
    <row r="1632" spans="1:5">
      <c r="A1632" s="324"/>
      <c r="E1632" s="325"/>
    </row>
    <row r="1633" spans="1:5">
      <c r="A1633" s="324"/>
      <c r="E1633" s="325"/>
    </row>
    <row r="1634" spans="1:5">
      <c r="A1634" s="324"/>
      <c r="E1634" s="325"/>
    </row>
    <row r="1635" spans="1:5">
      <c r="A1635" s="324"/>
      <c r="E1635" s="325"/>
    </row>
    <row r="1636" spans="1:5">
      <c r="A1636" s="324"/>
      <c r="E1636" s="325"/>
    </row>
    <row r="1637" spans="1:5">
      <c r="A1637" s="324"/>
      <c r="E1637" s="325"/>
    </row>
    <row r="1638" spans="1:5">
      <c r="A1638" s="324"/>
      <c r="E1638" s="325"/>
    </row>
    <row r="1639" spans="1:5">
      <c r="A1639" s="324"/>
      <c r="E1639" s="325"/>
    </row>
    <row r="1640" spans="1:5">
      <c r="A1640" s="324"/>
      <c r="E1640" s="325"/>
    </row>
    <row r="1641" spans="1:5">
      <c r="A1641" s="324"/>
      <c r="E1641" s="325"/>
    </row>
    <row r="1642" spans="1:5">
      <c r="A1642" s="324"/>
      <c r="E1642" s="325"/>
    </row>
    <row r="1643" spans="1:5">
      <c r="A1643" s="324"/>
      <c r="E1643" s="325"/>
    </row>
    <row r="1644" spans="1:5">
      <c r="A1644" s="324"/>
      <c r="E1644" s="325"/>
    </row>
    <row r="1645" spans="1:5">
      <c r="E1645" s="325"/>
    </row>
    <row r="1646" spans="1:5">
      <c r="A1646" s="324"/>
      <c r="E1646" s="325"/>
    </row>
    <row r="1647" spans="1:5">
      <c r="A1647" s="324"/>
      <c r="E1647" s="325"/>
    </row>
    <row r="1648" spans="1:5">
      <c r="A1648" s="324"/>
      <c r="E1648" s="325"/>
    </row>
    <row r="1649" spans="1:5">
      <c r="A1649" s="324"/>
      <c r="E1649" s="325"/>
    </row>
    <row r="1650" spans="1:5">
      <c r="E1650" s="325"/>
    </row>
    <row r="1651" spans="1:5">
      <c r="A1651" s="324"/>
      <c r="E1651" s="325"/>
    </row>
    <row r="1652" spans="1:5">
      <c r="A1652" s="324"/>
      <c r="E1652" s="325"/>
    </row>
    <row r="1653" spans="1:5">
      <c r="E1653" s="325"/>
    </row>
    <row r="1654" spans="1:5">
      <c r="A1654" s="324"/>
      <c r="E1654" s="325"/>
    </row>
    <row r="1655" spans="1:5">
      <c r="A1655" s="324"/>
      <c r="E1655" s="325"/>
    </row>
    <row r="1656" spans="1:5">
      <c r="E1656" s="325"/>
    </row>
    <row r="1657" spans="1:5">
      <c r="E1657" s="325"/>
    </row>
    <row r="1658" spans="1:5">
      <c r="E1658" s="325"/>
    </row>
    <row r="1659" spans="1:5">
      <c r="A1659" s="324"/>
      <c r="E1659" s="325"/>
    </row>
    <row r="1660" spans="1:5">
      <c r="A1660" s="324"/>
      <c r="E1660" s="325"/>
    </row>
    <row r="1661" spans="1:5">
      <c r="A1661" s="324"/>
      <c r="E1661" s="325"/>
    </row>
    <row r="1662" spans="1:5">
      <c r="A1662" s="324"/>
      <c r="E1662" s="325"/>
    </row>
    <row r="1663" spans="1:5">
      <c r="A1663" s="324"/>
      <c r="E1663" s="325"/>
    </row>
    <row r="1664" spans="1:5">
      <c r="A1664" s="324"/>
      <c r="E1664" s="325"/>
    </row>
    <row r="1666" spans="1:5">
      <c r="A1666" s="324"/>
      <c r="E1666" s="325"/>
    </row>
    <row r="1667" spans="1:5">
      <c r="A1667" s="324"/>
      <c r="E1667" s="325"/>
    </row>
    <row r="1668" spans="1:5">
      <c r="A1668" s="324"/>
      <c r="E1668" s="325"/>
    </row>
    <row r="1669" spans="1:5">
      <c r="A1669" s="324"/>
      <c r="E1669" s="325"/>
    </row>
    <row r="1670" spans="1:5">
      <c r="A1670" s="324"/>
      <c r="E1670" s="325"/>
    </row>
    <row r="1673" spans="1:5">
      <c r="E1673" s="325"/>
    </row>
    <row r="1674" spans="1:5">
      <c r="A1674" s="324"/>
      <c r="E1674" s="325"/>
    </row>
    <row r="1675" spans="1:5">
      <c r="A1675" s="324"/>
      <c r="E1675" s="325"/>
    </row>
    <row r="1676" spans="1:5">
      <c r="E1676" s="325"/>
    </row>
    <row r="1677" spans="1:5">
      <c r="E1677" s="325"/>
    </row>
    <row r="1678" spans="1:5">
      <c r="A1678" s="324"/>
      <c r="E1678" s="325"/>
    </row>
    <row r="1679" spans="1:5">
      <c r="E1679" s="325"/>
    </row>
    <row r="1680" spans="1:5">
      <c r="E1680" s="325"/>
    </row>
    <row r="1681" spans="1:5">
      <c r="A1681" s="324"/>
      <c r="E1681" s="325"/>
    </row>
    <row r="1682" spans="1:5">
      <c r="E1682" s="325"/>
    </row>
    <row r="1683" spans="1:5">
      <c r="E1683" s="325"/>
    </row>
    <row r="1684" spans="1:5">
      <c r="A1684" s="324"/>
      <c r="E1684" s="325"/>
    </row>
    <row r="1685" spans="1:5">
      <c r="A1685" s="324"/>
      <c r="E1685" s="325"/>
    </row>
    <row r="1686" spans="1:5">
      <c r="A1686" s="324"/>
      <c r="E1686" s="325"/>
    </row>
    <row r="1687" spans="1:5">
      <c r="A1687" s="324"/>
      <c r="E1687" s="325"/>
    </row>
    <row r="1689" spans="1:5">
      <c r="A1689" s="324"/>
      <c r="E1689" s="325"/>
    </row>
    <row r="1690" spans="1:5">
      <c r="A1690" s="324"/>
      <c r="E1690" s="325"/>
    </row>
    <row r="1691" spans="1:5">
      <c r="A1691" s="324"/>
      <c r="E1691" s="325"/>
    </row>
    <row r="1692" spans="1:5">
      <c r="A1692" s="324"/>
      <c r="E1692" s="325"/>
    </row>
    <row r="1693" spans="1:5">
      <c r="E1693" s="325"/>
    </row>
    <row r="1694" spans="1:5">
      <c r="E1694" s="325"/>
    </row>
    <row r="1695" spans="1:5">
      <c r="A1695" s="324"/>
      <c r="E1695" s="325"/>
    </row>
    <row r="1696" spans="1:5">
      <c r="E1696" s="325"/>
    </row>
    <row r="1697" spans="1:5">
      <c r="E1697" s="325"/>
    </row>
    <row r="1699" spans="1:5">
      <c r="A1699" s="324"/>
      <c r="E1699" s="325"/>
    </row>
    <row r="1701" spans="1:5">
      <c r="A1701" s="324"/>
      <c r="E1701" s="325"/>
    </row>
    <row r="1702" spans="1:5">
      <c r="A1702" s="324"/>
      <c r="E1702" s="325"/>
    </row>
    <row r="1703" spans="1:5">
      <c r="E1703" s="325"/>
    </row>
    <row r="1704" spans="1:5">
      <c r="E1704" s="325"/>
    </row>
    <row r="1705" spans="1:5">
      <c r="A1705" s="324"/>
      <c r="E1705" s="325"/>
    </row>
    <row r="1706" spans="1:5">
      <c r="A1706" s="324"/>
      <c r="E1706" s="325"/>
    </row>
    <row r="1707" spans="1:5">
      <c r="A1707" s="324"/>
      <c r="E1707" s="325"/>
    </row>
    <row r="1708" spans="1:5">
      <c r="A1708" s="324"/>
      <c r="E1708" s="325"/>
    </row>
    <row r="1709" spans="1:5">
      <c r="E1709" s="325"/>
    </row>
    <row r="1710" spans="1:5">
      <c r="A1710" s="324"/>
      <c r="E1710" s="325"/>
    </row>
    <row r="1711" spans="1:5">
      <c r="A1711" s="324"/>
      <c r="E1711" s="325"/>
    </row>
    <row r="1712" spans="1:5">
      <c r="E1712" s="325"/>
    </row>
    <row r="1713" spans="1:5">
      <c r="E1713" s="325"/>
    </row>
    <row r="1714" spans="1:5">
      <c r="A1714" s="324"/>
      <c r="E1714" s="325"/>
    </row>
    <row r="1715" spans="1:5">
      <c r="A1715" s="324"/>
      <c r="E1715" s="325"/>
    </row>
    <row r="1716" spans="1:5">
      <c r="A1716" s="324"/>
      <c r="E1716" s="325"/>
    </row>
    <row r="1717" spans="1:5">
      <c r="A1717" s="324"/>
      <c r="E1717" s="325"/>
    </row>
    <row r="1718" spans="1:5">
      <c r="A1718" s="324"/>
      <c r="E1718" s="325"/>
    </row>
    <row r="1719" spans="1:5">
      <c r="A1719" s="324"/>
      <c r="E1719" s="325"/>
    </row>
    <row r="1721" spans="1:5">
      <c r="A1721" s="324"/>
      <c r="E1721" s="325"/>
    </row>
    <row r="1723" spans="1:5">
      <c r="E1723" s="325"/>
    </row>
    <row r="1724" spans="1:5">
      <c r="A1724" s="324"/>
      <c r="E1724" s="325"/>
    </row>
    <row r="1725" spans="1:5">
      <c r="A1725" s="324"/>
      <c r="E1725" s="325"/>
    </row>
    <row r="1726" spans="1:5">
      <c r="A1726" s="324"/>
      <c r="E1726" s="325"/>
    </row>
    <row r="1727" spans="1:5">
      <c r="A1727" s="324"/>
      <c r="E1727" s="325"/>
    </row>
    <row r="1728" spans="1:5">
      <c r="A1728" s="324"/>
      <c r="E1728" s="325"/>
    </row>
    <row r="1729" spans="1:5">
      <c r="A1729" s="324"/>
      <c r="E1729" s="325"/>
    </row>
    <row r="1730" spans="1:5">
      <c r="A1730" s="324"/>
      <c r="E1730" s="325"/>
    </row>
    <row r="1731" spans="1:5">
      <c r="E1731" s="325"/>
    </row>
    <row r="1732" spans="1:5">
      <c r="E1732" s="325"/>
    </row>
    <row r="1733" spans="1:5">
      <c r="A1733" s="324"/>
      <c r="E1733" s="325"/>
    </row>
    <row r="1734" spans="1:5">
      <c r="A1734" s="324"/>
      <c r="E1734" s="325"/>
    </row>
    <row r="1735" spans="1:5">
      <c r="A1735" s="324"/>
      <c r="E1735" s="325"/>
    </row>
    <row r="1737" spans="1:5">
      <c r="A1737" s="324"/>
      <c r="E1737" s="325"/>
    </row>
    <row r="1738" spans="1:5">
      <c r="A1738" s="324"/>
      <c r="E1738" s="325"/>
    </row>
    <row r="1739" spans="1:5">
      <c r="A1739" s="324"/>
      <c r="E1739" s="325"/>
    </row>
    <row r="1740" spans="1:5">
      <c r="E1740" s="325"/>
    </row>
    <row r="1741" spans="1:5">
      <c r="A1741" s="324"/>
      <c r="E1741" s="325"/>
    </row>
    <row r="1742" spans="1:5">
      <c r="A1742" s="324"/>
      <c r="E1742" s="325"/>
    </row>
    <row r="1743" spans="1:5">
      <c r="A1743" s="324"/>
      <c r="E1743" s="325"/>
    </row>
    <row r="1745" spans="1:5">
      <c r="A1745" s="324"/>
      <c r="E1745" s="325"/>
    </row>
    <row r="1746" spans="1:5">
      <c r="A1746" s="324"/>
      <c r="E1746" s="325"/>
    </row>
    <row r="1748" spans="1:5">
      <c r="A1748" s="324"/>
      <c r="E1748" s="325"/>
    </row>
    <row r="1749" spans="1:5">
      <c r="A1749" s="324"/>
      <c r="E1749" s="325"/>
    </row>
    <row r="1750" spans="1:5">
      <c r="A1750" s="324"/>
      <c r="E1750" s="325"/>
    </row>
    <row r="1751" spans="1:5">
      <c r="A1751" s="324"/>
      <c r="E1751" s="325"/>
    </row>
    <row r="1752" spans="1:5">
      <c r="E1752" s="325"/>
    </row>
    <row r="1753" spans="1:5">
      <c r="E1753" s="325"/>
    </row>
    <row r="1754" spans="1:5">
      <c r="E1754" s="325"/>
    </row>
    <row r="1755" spans="1:5">
      <c r="E1755" s="325"/>
    </row>
    <row r="1756" spans="1:5">
      <c r="A1756" s="324"/>
      <c r="E1756" s="325"/>
    </row>
    <row r="1757" spans="1:5">
      <c r="A1757" s="324"/>
      <c r="E1757" s="325"/>
    </row>
    <row r="1758" spans="1:5">
      <c r="A1758" s="324"/>
      <c r="E1758" s="325"/>
    </row>
    <row r="1759" spans="1:5">
      <c r="A1759" s="324"/>
      <c r="E1759" s="325"/>
    </row>
    <row r="1760" spans="1:5">
      <c r="A1760" s="324"/>
      <c r="E1760" s="325"/>
    </row>
    <row r="1761" spans="1:5">
      <c r="A1761" s="324"/>
      <c r="E1761" s="325"/>
    </row>
    <row r="1762" spans="1:5">
      <c r="A1762" s="324"/>
      <c r="E1762" s="325"/>
    </row>
    <row r="1763" spans="1:5">
      <c r="A1763" s="324"/>
      <c r="E1763" s="325"/>
    </row>
    <row r="1764" spans="1:5">
      <c r="A1764" s="324"/>
      <c r="E1764" s="325"/>
    </row>
    <row r="1765" spans="1:5">
      <c r="A1765" s="324"/>
      <c r="E1765" s="325"/>
    </row>
    <row r="1766" spans="1:5">
      <c r="A1766" s="324"/>
      <c r="E1766" s="325"/>
    </row>
    <row r="1767" spans="1:5">
      <c r="E1767" s="325"/>
    </row>
    <row r="1768" spans="1:5">
      <c r="A1768" s="324"/>
      <c r="E1768" s="325"/>
    </row>
    <row r="1769" spans="1:5">
      <c r="A1769" s="324"/>
      <c r="E1769" s="325"/>
    </row>
    <row r="1771" spans="1:5">
      <c r="E1771" s="325"/>
    </row>
    <row r="1772" spans="1:5">
      <c r="A1772" s="324"/>
      <c r="E1772" s="325"/>
    </row>
    <row r="1773" spans="1:5">
      <c r="A1773" s="324"/>
      <c r="E1773" s="325"/>
    </row>
    <row r="1774" spans="1:5">
      <c r="E1774" s="325"/>
    </row>
    <row r="1775" spans="1:5">
      <c r="A1775" s="324"/>
      <c r="E1775" s="325"/>
    </row>
    <row r="1776" spans="1:5">
      <c r="A1776" s="324"/>
      <c r="E1776" s="325"/>
    </row>
    <row r="1778" spans="1:5">
      <c r="A1778" s="324"/>
      <c r="E1778" s="325"/>
    </row>
    <row r="1779" spans="1:5">
      <c r="A1779" s="324"/>
      <c r="E1779" s="325"/>
    </row>
    <row r="1780" spans="1:5">
      <c r="A1780" s="324"/>
      <c r="E1780" s="325"/>
    </row>
    <row r="1781" spans="1:5">
      <c r="A1781" s="324"/>
      <c r="E1781" s="325"/>
    </row>
    <row r="1783" spans="1:5">
      <c r="E1783" s="325"/>
    </row>
    <row r="1784" spans="1:5">
      <c r="E1784" s="325"/>
    </row>
    <row r="1785" spans="1:5">
      <c r="E1785" s="325"/>
    </row>
    <row r="1786" spans="1:5">
      <c r="A1786" s="324"/>
      <c r="E1786" s="325"/>
    </row>
    <row r="1787" spans="1:5">
      <c r="A1787" s="324"/>
      <c r="E1787" s="325"/>
    </row>
    <row r="1789" spans="1:5">
      <c r="A1789" s="324"/>
      <c r="E1789" s="325"/>
    </row>
    <row r="1790" spans="1:5">
      <c r="A1790" s="324"/>
      <c r="E1790" s="325"/>
    </row>
    <row r="1791" spans="1:5">
      <c r="A1791" s="324"/>
      <c r="E1791" s="325"/>
    </row>
    <row r="1792" spans="1:5">
      <c r="E1792" s="325"/>
    </row>
    <row r="1793" spans="1:5">
      <c r="E1793" s="325"/>
    </row>
    <row r="1794" spans="1:5">
      <c r="A1794" s="324"/>
      <c r="E1794" s="325"/>
    </row>
    <row r="1795" spans="1:5">
      <c r="A1795" s="324"/>
      <c r="E1795" s="325"/>
    </row>
    <row r="1796" spans="1:5">
      <c r="A1796" s="324"/>
      <c r="E1796" s="325"/>
    </row>
    <row r="1797" spans="1:5">
      <c r="A1797" s="324"/>
      <c r="E1797" s="325"/>
    </row>
    <row r="1798" spans="1:5">
      <c r="A1798" s="324"/>
      <c r="E1798" s="325"/>
    </row>
    <row r="1799" spans="1:5">
      <c r="A1799" s="324"/>
      <c r="E1799" s="325"/>
    </row>
    <row r="1800" spans="1:5">
      <c r="A1800" s="324"/>
      <c r="E1800" s="325"/>
    </row>
    <row r="1801" spans="1:5">
      <c r="A1801" s="324"/>
      <c r="E1801" s="325"/>
    </row>
    <row r="1802" spans="1:5">
      <c r="A1802" s="324"/>
      <c r="E1802" s="325"/>
    </row>
    <row r="1803" spans="1:5">
      <c r="A1803" s="324"/>
      <c r="E1803" s="325"/>
    </row>
    <row r="1804" spans="1:5">
      <c r="E1804" s="325"/>
    </row>
    <row r="1805" spans="1:5">
      <c r="E1805" s="325"/>
    </row>
    <row r="1806" spans="1:5">
      <c r="A1806" s="324"/>
      <c r="E1806" s="325"/>
    </row>
    <row r="1807" spans="1:5">
      <c r="A1807" s="324"/>
      <c r="E1807" s="325"/>
    </row>
    <row r="1808" spans="1:5">
      <c r="E1808" s="325"/>
    </row>
    <row r="1809" spans="1:5">
      <c r="E1809" s="325"/>
    </row>
    <row r="1810" spans="1:5">
      <c r="A1810" s="324"/>
      <c r="E1810" s="325"/>
    </row>
    <row r="1811" spans="1:5">
      <c r="A1811" s="324"/>
      <c r="E1811" s="325"/>
    </row>
    <row r="1812" spans="1:5">
      <c r="E1812" s="325"/>
    </row>
    <row r="1813" spans="1:5">
      <c r="A1813" s="324"/>
      <c r="E1813" s="325"/>
    </row>
    <row r="1814" spans="1:5">
      <c r="A1814" s="324"/>
      <c r="E1814" s="325"/>
    </row>
    <row r="1815" spans="1:5">
      <c r="A1815" s="324"/>
      <c r="E1815" s="325"/>
    </row>
    <row r="1816" spans="1:5">
      <c r="A1816" s="324"/>
      <c r="E1816" s="325"/>
    </row>
    <row r="1817" spans="1:5">
      <c r="A1817" s="324"/>
      <c r="E1817" s="325"/>
    </row>
    <row r="1819" spans="1:5">
      <c r="A1819" s="324"/>
      <c r="E1819" s="325"/>
    </row>
    <row r="1820" spans="1:5">
      <c r="A1820" s="324"/>
      <c r="E1820" s="325"/>
    </row>
    <row r="1821" spans="1:5">
      <c r="A1821" s="324"/>
      <c r="E1821" s="325"/>
    </row>
    <row r="1822" spans="1:5">
      <c r="A1822" s="324"/>
      <c r="E1822" s="325"/>
    </row>
    <row r="1823" spans="1:5">
      <c r="E1823" s="325"/>
    </row>
    <row r="1824" spans="1:5">
      <c r="A1824" s="324"/>
      <c r="E1824" s="325"/>
    </row>
    <row r="1825" spans="1:5">
      <c r="A1825" s="324"/>
      <c r="E1825" s="325"/>
    </row>
    <row r="1826" spans="1:5">
      <c r="A1826" s="324"/>
      <c r="E1826" s="325"/>
    </row>
    <row r="1827" spans="1:5">
      <c r="A1827" s="324"/>
      <c r="E1827" s="325"/>
    </row>
    <row r="1830" spans="1:5">
      <c r="A1830" s="324"/>
      <c r="E1830" s="325"/>
    </row>
    <row r="1832" spans="1:5">
      <c r="E1832" s="325"/>
    </row>
    <row r="1833" spans="1:5">
      <c r="E1833" s="325"/>
    </row>
    <row r="1834" spans="1:5">
      <c r="A1834" s="324"/>
      <c r="E1834" s="325"/>
    </row>
    <row r="1836" spans="1:5">
      <c r="A1836" s="324"/>
      <c r="E1836" s="325"/>
    </row>
    <row r="1837" spans="1:5">
      <c r="A1837" s="324"/>
      <c r="E1837" s="325"/>
    </row>
    <row r="1838" spans="1:5">
      <c r="A1838" s="324"/>
      <c r="E1838" s="325"/>
    </row>
    <row r="1839" spans="1:5">
      <c r="A1839" s="324"/>
      <c r="E1839" s="325"/>
    </row>
    <row r="1840" spans="1:5">
      <c r="A1840" s="324"/>
      <c r="E1840" s="325"/>
    </row>
    <row r="1841" spans="1:5">
      <c r="E1841" s="325"/>
    </row>
    <row r="1842" spans="1:5">
      <c r="A1842" s="324"/>
      <c r="E1842" s="325"/>
    </row>
    <row r="1843" spans="1:5">
      <c r="A1843" s="324"/>
      <c r="E1843" s="325"/>
    </row>
    <row r="1844" spans="1:5">
      <c r="A1844" s="324"/>
      <c r="E1844" s="325"/>
    </row>
    <row r="1845" spans="1:5">
      <c r="A1845" s="324"/>
      <c r="E1845" s="325"/>
    </row>
    <row r="1846" spans="1:5">
      <c r="A1846" s="324"/>
      <c r="E1846" s="325"/>
    </row>
    <row r="1847" spans="1:5">
      <c r="A1847" s="324"/>
      <c r="E1847" s="325"/>
    </row>
    <row r="1848" spans="1:5">
      <c r="A1848" s="324"/>
      <c r="E1848" s="325"/>
    </row>
    <row r="1849" spans="1:5">
      <c r="A1849" s="324"/>
      <c r="E1849" s="325"/>
    </row>
    <row r="1850" spans="1:5">
      <c r="A1850" s="324"/>
      <c r="E1850" s="325"/>
    </row>
    <row r="1851" spans="1:5">
      <c r="A1851" s="324"/>
      <c r="E1851" s="325"/>
    </row>
    <row r="1852" spans="1:5">
      <c r="A1852" s="324"/>
      <c r="E1852" s="325"/>
    </row>
    <row r="1853" spans="1:5">
      <c r="A1853" s="324"/>
      <c r="E1853" s="325"/>
    </row>
    <row r="1854" spans="1:5">
      <c r="A1854" s="324"/>
      <c r="E1854" s="325"/>
    </row>
    <row r="1856" spans="1:5">
      <c r="A1856" s="324"/>
      <c r="E1856" s="325"/>
    </row>
    <row r="1857" spans="1:5">
      <c r="A1857" s="324"/>
      <c r="E1857" s="325"/>
    </row>
    <row r="1858" spans="1:5">
      <c r="E1858" s="325"/>
    </row>
    <row r="1859" spans="1:5">
      <c r="E1859" s="325"/>
    </row>
    <row r="1860" spans="1:5">
      <c r="A1860" s="324"/>
      <c r="E1860" s="325"/>
    </row>
    <row r="1861" spans="1:5">
      <c r="A1861" s="324"/>
      <c r="E1861" s="325"/>
    </row>
    <row r="1863" spans="1:5">
      <c r="A1863" s="324"/>
      <c r="E1863" s="325"/>
    </row>
    <row r="1865" spans="1:5">
      <c r="A1865" s="324"/>
      <c r="E1865" s="325"/>
    </row>
    <row r="1866" spans="1:5">
      <c r="A1866" s="324"/>
      <c r="E1866" s="325"/>
    </row>
    <row r="1868" spans="1:5">
      <c r="A1868" s="324"/>
      <c r="E1868" s="325"/>
    </row>
    <row r="1869" spans="1:5">
      <c r="A1869" s="324"/>
      <c r="E1869" s="325"/>
    </row>
    <row r="1870" spans="1:5">
      <c r="A1870" s="324"/>
      <c r="E1870" s="325"/>
    </row>
    <row r="1871" spans="1:5">
      <c r="E1871" s="325"/>
    </row>
    <row r="1872" spans="1:5">
      <c r="E1872" s="325"/>
    </row>
    <row r="1873" spans="1:5">
      <c r="A1873" s="324"/>
      <c r="E1873" s="325"/>
    </row>
    <row r="1875" spans="1:5">
      <c r="E1875" s="325"/>
    </row>
    <row r="1876" spans="1:5">
      <c r="A1876" s="324"/>
      <c r="E1876" s="325"/>
    </row>
    <row r="1877" spans="1:5">
      <c r="A1877" s="324"/>
      <c r="E1877" s="325"/>
    </row>
    <row r="1878" spans="1:5">
      <c r="A1878" s="324"/>
      <c r="E1878" s="325"/>
    </row>
    <row r="1879" spans="1:5">
      <c r="A1879" s="324"/>
      <c r="E1879" s="325"/>
    </row>
    <row r="1880" spans="1:5">
      <c r="E1880" s="325"/>
    </row>
    <row r="1881" spans="1:5">
      <c r="A1881" s="324"/>
      <c r="E1881" s="325"/>
    </row>
    <row r="1882" spans="1:5">
      <c r="A1882" s="324"/>
      <c r="E1882" s="325"/>
    </row>
    <row r="1883" spans="1:5">
      <c r="A1883" s="324"/>
      <c r="E1883" s="325"/>
    </row>
    <row r="1884" spans="1:5">
      <c r="A1884" s="324"/>
      <c r="E1884" s="325"/>
    </row>
    <row r="1885" spans="1:5">
      <c r="E1885" s="325"/>
    </row>
    <row r="1886" spans="1:5">
      <c r="A1886" s="324"/>
      <c r="E1886" s="325"/>
    </row>
    <row r="1887" spans="1:5">
      <c r="E1887" s="325"/>
    </row>
    <row r="1888" spans="1:5">
      <c r="A1888" s="324"/>
      <c r="E1888" s="325"/>
    </row>
    <row r="1889" spans="1:5">
      <c r="E1889" s="325"/>
    </row>
    <row r="1890" spans="1:5">
      <c r="A1890" s="324"/>
      <c r="E1890" s="325"/>
    </row>
    <row r="1891" spans="1:5">
      <c r="A1891" s="324"/>
      <c r="E1891" s="325"/>
    </row>
    <row r="1892" spans="1:5">
      <c r="A1892" s="324"/>
      <c r="E1892" s="325"/>
    </row>
    <row r="1893" spans="1:5">
      <c r="A1893" s="324"/>
      <c r="E1893" s="325"/>
    </row>
    <row r="1894" spans="1:5">
      <c r="A1894" s="324"/>
      <c r="E1894" s="325"/>
    </row>
    <row r="1895" spans="1:5">
      <c r="A1895" s="324"/>
      <c r="E1895" s="325"/>
    </row>
    <row r="1896" spans="1:5">
      <c r="A1896" s="324"/>
      <c r="E1896" s="325"/>
    </row>
    <row r="1897" spans="1:5">
      <c r="A1897" s="324"/>
      <c r="E1897" s="325"/>
    </row>
    <row r="1898" spans="1:5">
      <c r="A1898" s="324"/>
      <c r="E1898" s="325"/>
    </row>
    <row r="1899" spans="1:5">
      <c r="A1899" s="324"/>
      <c r="E1899" s="325"/>
    </row>
    <row r="1900" spans="1:5">
      <c r="A1900" s="324"/>
      <c r="E1900" s="325"/>
    </row>
    <row r="1901" spans="1:5">
      <c r="A1901" s="324"/>
      <c r="E1901" s="325"/>
    </row>
    <row r="1903" spans="1:5">
      <c r="A1903" s="324"/>
      <c r="E1903" s="325"/>
    </row>
    <row r="1904" spans="1:5">
      <c r="A1904" s="324"/>
      <c r="E1904" s="325"/>
    </row>
    <row r="1905" spans="1:5">
      <c r="A1905" s="324"/>
      <c r="E1905" s="325"/>
    </row>
    <row r="1906" spans="1:5">
      <c r="A1906" s="324"/>
      <c r="E1906" s="325"/>
    </row>
    <row r="1907" spans="1:5">
      <c r="A1907" s="324"/>
      <c r="E1907" s="325"/>
    </row>
    <row r="1908" spans="1:5">
      <c r="A1908" s="324"/>
      <c r="E1908" s="325"/>
    </row>
    <row r="1909" spans="1:5">
      <c r="A1909" s="324"/>
      <c r="E1909" s="325"/>
    </row>
    <row r="1910" spans="1:5">
      <c r="A1910" s="324"/>
      <c r="E1910" s="325"/>
    </row>
    <row r="1911" spans="1:5">
      <c r="A1911" s="324"/>
      <c r="E1911" s="325"/>
    </row>
    <row r="1912" spans="1:5">
      <c r="E1912" s="325"/>
    </row>
    <row r="1913" spans="1:5">
      <c r="E1913" s="325"/>
    </row>
    <row r="1914" spans="1:5">
      <c r="A1914" s="324"/>
      <c r="E1914" s="325"/>
    </row>
    <row r="1915" spans="1:5">
      <c r="A1915" s="324"/>
      <c r="E1915" s="325"/>
    </row>
    <row r="1916" spans="1:5">
      <c r="E1916" s="325"/>
    </row>
    <row r="1917" spans="1:5">
      <c r="E1917" s="325"/>
    </row>
    <row r="1918" spans="1:5">
      <c r="A1918" s="324"/>
      <c r="E1918" s="325"/>
    </row>
    <row r="1919" spans="1:5">
      <c r="E1919" s="325"/>
    </row>
    <row r="1920" spans="1:5">
      <c r="E1920" s="325"/>
    </row>
    <row r="1921" spans="1:5">
      <c r="A1921" s="324"/>
      <c r="E1921" s="325"/>
    </row>
    <row r="1922" spans="1:5">
      <c r="A1922" s="324"/>
      <c r="E1922" s="325"/>
    </row>
    <row r="1923" spans="1:5">
      <c r="A1923" s="324"/>
      <c r="E1923" s="325"/>
    </row>
    <row r="1925" spans="1:5">
      <c r="E1925" s="325"/>
    </row>
    <row r="1926" spans="1:5">
      <c r="E1926" s="325"/>
    </row>
    <row r="1928" spans="1:5">
      <c r="A1928" s="324"/>
      <c r="E1928" s="325"/>
    </row>
    <row r="1929" spans="1:5">
      <c r="E1929" s="325"/>
    </row>
    <row r="1930" spans="1:5">
      <c r="E1930" s="325"/>
    </row>
    <row r="1931" spans="1:5">
      <c r="A1931" s="324"/>
      <c r="E1931" s="325"/>
    </row>
    <row r="1932" spans="1:5">
      <c r="A1932" s="324"/>
      <c r="E1932" s="325"/>
    </row>
    <row r="1933" spans="1:5">
      <c r="E1933" s="325"/>
    </row>
    <row r="1934" spans="1:5">
      <c r="A1934" s="324"/>
      <c r="E1934" s="325"/>
    </row>
    <row r="1935" spans="1:5">
      <c r="A1935" s="324"/>
      <c r="E1935" s="325"/>
    </row>
    <row r="1936" spans="1:5">
      <c r="A1936" s="324"/>
      <c r="E1936" s="325"/>
    </row>
    <row r="1938" spans="1:5">
      <c r="A1938" s="324"/>
      <c r="E1938" s="325"/>
    </row>
    <row r="1939" spans="1:5">
      <c r="A1939" s="324"/>
      <c r="E1939" s="325"/>
    </row>
    <row r="1941" spans="1:5">
      <c r="E1941" s="325"/>
    </row>
    <row r="1942" spans="1:5">
      <c r="A1942" s="324"/>
      <c r="E1942" s="325"/>
    </row>
    <row r="1943" spans="1:5">
      <c r="A1943" s="324"/>
      <c r="E1943" s="325"/>
    </row>
    <row r="1944" spans="1:5">
      <c r="A1944" s="324"/>
      <c r="E1944" s="325"/>
    </row>
    <row r="1946" spans="1:5">
      <c r="E1946" s="325"/>
    </row>
    <row r="1947" spans="1:5">
      <c r="A1947" s="324"/>
      <c r="E1947" s="325"/>
    </row>
    <row r="1948" spans="1:5">
      <c r="A1948" s="324"/>
      <c r="E1948" s="325"/>
    </row>
    <row r="1949" spans="1:5">
      <c r="A1949" s="324"/>
      <c r="E1949" s="325"/>
    </row>
    <row r="1950" spans="1:5">
      <c r="A1950" s="324"/>
      <c r="E1950" s="325"/>
    </row>
    <row r="1951" spans="1:5">
      <c r="A1951" s="324"/>
      <c r="E1951" s="325"/>
    </row>
    <row r="1952" spans="1:5">
      <c r="A1952" s="324"/>
      <c r="E1952" s="325"/>
    </row>
    <row r="1953" spans="1:5">
      <c r="A1953" s="324"/>
      <c r="E1953" s="325"/>
    </row>
    <row r="1954" spans="1:5">
      <c r="A1954" s="324"/>
      <c r="E1954" s="325"/>
    </row>
    <row r="1955" spans="1:5">
      <c r="E1955" s="325"/>
    </row>
    <row r="1956" spans="1:5">
      <c r="A1956" s="324"/>
      <c r="E1956" s="325"/>
    </row>
    <row r="1957" spans="1:5">
      <c r="A1957" s="324"/>
      <c r="E1957" s="325"/>
    </row>
    <row r="1958" spans="1:5">
      <c r="A1958" s="324"/>
      <c r="E1958" s="325"/>
    </row>
    <row r="1959" spans="1:5">
      <c r="E1959" s="325"/>
    </row>
    <row r="1960" spans="1:5">
      <c r="E1960" s="325"/>
    </row>
    <row r="1961" spans="1:5">
      <c r="E1961" s="325"/>
    </row>
    <row r="1962" spans="1:5">
      <c r="A1962" s="324"/>
      <c r="E1962" s="325"/>
    </row>
    <row r="1963" spans="1:5">
      <c r="A1963" s="324"/>
      <c r="E1963" s="325"/>
    </row>
    <row r="1964" spans="1:5">
      <c r="A1964" s="324"/>
      <c r="E1964" s="325"/>
    </row>
    <row r="1966" spans="1:5">
      <c r="E1966" s="325"/>
    </row>
    <row r="1967" spans="1:5">
      <c r="A1967" s="324"/>
      <c r="E1967" s="325"/>
    </row>
    <row r="1968" spans="1:5">
      <c r="A1968" s="324"/>
      <c r="E1968" s="325"/>
    </row>
    <row r="1969" spans="1:5">
      <c r="A1969" s="324"/>
      <c r="E1969" s="325"/>
    </row>
    <row r="1971" spans="1:5">
      <c r="A1971" s="324"/>
      <c r="E1971" s="325"/>
    </row>
    <row r="1972" spans="1:5">
      <c r="A1972" s="324"/>
      <c r="E1972" s="325"/>
    </row>
    <row r="1974" spans="1:5">
      <c r="E1974" s="325"/>
    </row>
    <row r="1975" spans="1:5">
      <c r="A1975" s="324"/>
      <c r="E1975" s="325"/>
    </row>
    <row r="1976" spans="1:5">
      <c r="A1976" s="324"/>
      <c r="E1976" s="325"/>
    </row>
    <row r="1977" spans="1:5">
      <c r="A1977" s="324"/>
      <c r="E1977" s="325"/>
    </row>
    <row r="1978" spans="1:5">
      <c r="E1978" s="325"/>
    </row>
    <row r="1979" spans="1:5">
      <c r="A1979" s="324"/>
      <c r="E1979" s="325"/>
    </row>
    <row r="1980" spans="1:5">
      <c r="A1980" s="324"/>
      <c r="E1980" s="325"/>
    </row>
    <row r="1981" spans="1:5">
      <c r="A1981" s="324"/>
      <c r="E1981" s="325"/>
    </row>
    <row r="1982" spans="1:5">
      <c r="E1982" s="325"/>
    </row>
    <row r="1983" spans="1:5">
      <c r="E1983" s="325"/>
    </row>
    <row r="1984" spans="1:5">
      <c r="E1984" s="325"/>
    </row>
    <row r="1985" spans="1:5">
      <c r="A1985" s="324"/>
      <c r="E1985" s="325"/>
    </row>
    <row r="1986" spans="1:5">
      <c r="A1986" s="324"/>
      <c r="E1986" s="325"/>
    </row>
    <row r="1988" spans="1:5">
      <c r="A1988" s="324"/>
      <c r="E1988" s="325"/>
    </row>
    <row r="1990" spans="1:5">
      <c r="A1990" s="324"/>
      <c r="E1990" s="325"/>
    </row>
    <row r="1991" spans="1:5">
      <c r="E1991" s="325"/>
    </row>
    <row r="1992" spans="1:5">
      <c r="E1992" s="325"/>
    </row>
    <row r="1993" spans="1:5">
      <c r="A1993" s="324"/>
      <c r="E1993" s="325"/>
    </row>
    <row r="1994" spans="1:5">
      <c r="A1994" s="324"/>
      <c r="E1994" s="325"/>
    </row>
    <row r="1995" spans="1:5">
      <c r="A1995" s="324"/>
      <c r="E1995" s="325"/>
    </row>
    <row r="1996" spans="1:5">
      <c r="A1996" s="324"/>
      <c r="E1996" s="325"/>
    </row>
    <row r="1997" spans="1:5">
      <c r="A1997" s="324"/>
      <c r="E1997" s="325"/>
    </row>
    <row r="1998" spans="1:5">
      <c r="A1998" s="324"/>
      <c r="E1998" s="325"/>
    </row>
    <row r="1999" spans="1:5">
      <c r="A1999" s="324"/>
      <c r="E1999" s="325"/>
    </row>
    <row r="2000" spans="1:5">
      <c r="E2000" s="325"/>
    </row>
    <row r="2001" spans="1:5">
      <c r="A2001" s="324"/>
      <c r="E2001" s="325"/>
    </row>
    <row r="2002" spans="1:5">
      <c r="A2002" s="324"/>
      <c r="E2002" s="325"/>
    </row>
    <row r="2003" spans="1:5">
      <c r="A2003" s="324"/>
      <c r="E2003" s="325"/>
    </row>
    <row r="2004" spans="1:5">
      <c r="A2004" s="324"/>
      <c r="E2004" s="325"/>
    </row>
    <row r="2005" spans="1:5">
      <c r="A2005" s="324"/>
      <c r="E2005" s="325"/>
    </row>
    <row r="2006" spans="1:5">
      <c r="A2006" s="324"/>
      <c r="E2006" s="325"/>
    </row>
    <row r="2007" spans="1:5">
      <c r="A2007" s="324"/>
      <c r="E2007" s="325"/>
    </row>
    <row r="2008" spans="1:5">
      <c r="A2008" s="324"/>
      <c r="E2008" s="325"/>
    </row>
    <row r="2009" spans="1:5">
      <c r="A2009" s="324"/>
      <c r="E2009" s="325"/>
    </row>
    <row r="2010" spans="1:5">
      <c r="A2010" s="324"/>
      <c r="E2010" s="325"/>
    </row>
    <row r="2011" spans="1:5">
      <c r="A2011" s="324"/>
      <c r="E2011" s="325"/>
    </row>
    <row r="2013" spans="1:5">
      <c r="A2013" s="324"/>
      <c r="E2013" s="325"/>
    </row>
    <row r="2014" spans="1:5">
      <c r="A2014" s="324"/>
      <c r="E2014" s="325"/>
    </row>
    <row r="2015" spans="1:5">
      <c r="E2015" s="325"/>
    </row>
    <row r="2016" spans="1:5">
      <c r="E2016" s="325"/>
    </row>
    <row r="2017" spans="1:5">
      <c r="A2017" s="324"/>
      <c r="E2017" s="325"/>
    </row>
    <row r="2018" spans="1:5">
      <c r="E2018" s="325"/>
    </row>
    <row r="2019" spans="1:5">
      <c r="E2019" s="325"/>
    </row>
    <row r="2020" spans="1:5">
      <c r="A2020" s="324"/>
      <c r="E2020" s="325"/>
    </row>
    <row r="2021" spans="1:5">
      <c r="A2021" s="324"/>
      <c r="E2021" s="325"/>
    </row>
    <row r="2023" spans="1:5">
      <c r="E2023" s="325"/>
    </row>
    <row r="2024" spans="1:5">
      <c r="E2024" s="325"/>
    </row>
    <row r="2025" spans="1:5">
      <c r="E2025" s="325"/>
    </row>
    <row r="2026" spans="1:5">
      <c r="E2026" s="325"/>
    </row>
    <row r="2027" spans="1:5">
      <c r="E2027" s="325"/>
    </row>
    <row r="2028" spans="1:5">
      <c r="E2028" s="325"/>
    </row>
    <row r="2029" spans="1:5">
      <c r="E2029" s="325"/>
    </row>
    <row r="2030" spans="1:5">
      <c r="E2030" s="325"/>
    </row>
    <row r="2031" spans="1:5">
      <c r="E2031" s="325"/>
    </row>
    <row r="2032" spans="1:5">
      <c r="E2032" s="325"/>
    </row>
    <row r="2033" spans="1:5">
      <c r="A2033" s="324"/>
      <c r="E2033" s="325"/>
    </row>
    <row r="2034" spans="1:5">
      <c r="A2034" s="324"/>
      <c r="E2034" s="325"/>
    </row>
    <row r="2035" spans="1:5">
      <c r="A2035" s="324"/>
      <c r="E2035" s="325"/>
    </row>
    <row r="2036" spans="1:5">
      <c r="A2036" s="324"/>
      <c r="E2036" s="325"/>
    </row>
    <row r="2037" spans="1:5">
      <c r="A2037" s="324"/>
      <c r="E2037" s="325"/>
    </row>
    <row r="2038" spans="1:5">
      <c r="A2038" s="324"/>
      <c r="E2038" s="325"/>
    </row>
    <row r="2039" spans="1:5">
      <c r="A2039" s="324"/>
      <c r="E2039" s="325"/>
    </row>
    <row r="2040" spans="1:5">
      <c r="A2040" s="324"/>
      <c r="E2040" s="325"/>
    </row>
    <row r="2041" spans="1:5">
      <c r="E2041" s="325"/>
    </row>
    <row r="2042" spans="1:5">
      <c r="A2042" s="324"/>
      <c r="E2042" s="325"/>
    </row>
    <row r="2043" spans="1:5">
      <c r="A2043" s="324"/>
      <c r="E2043" s="325"/>
    </row>
    <row r="2044" spans="1:5">
      <c r="A2044" s="324"/>
      <c r="E2044" s="325"/>
    </row>
    <row r="2045" spans="1:5">
      <c r="A2045" s="324"/>
      <c r="E2045" s="325"/>
    </row>
    <row r="2046" spans="1:5">
      <c r="A2046" s="324"/>
      <c r="E2046" s="325"/>
    </row>
    <row r="2047" spans="1:5">
      <c r="A2047" s="324"/>
      <c r="E2047" s="325"/>
    </row>
    <row r="2048" spans="1:5">
      <c r="E2048" s="325"/>
    </row>
    <row r="2049" spans="1:5">
      <c r="A2049" s="324"/>
      <c r="E2049" s="325"/>
    </row>
    <row r="2050" spans="1:5">
      <c r="A2050" s="324"/>
      <c r="E2050" s="325"/>
    </row>
    <row r="2051" spans="1:5">
      <c r="E2051" s="325"/>
    </row>
    <row r="2052" spans="1:5">
      <c r="A2052" s="324"/>
      <c r="E2052" s="325"/>
    </row>
    <row r="2053" spans="1:5">
      <c r="A2053" s="324"/>
      <c r="E2053" s="325"/>
    </row>
    <row r="2054" spans="1:5">
      <c r="E2054" s="325"/>
    </row>
    <row r="2055" spans="1:5">
      <c r="A2055" s="324"/>
      <c r="E2055" s="325"/>
    </row>
    <row r="2056" spans="1:5">
      <c r="A2056" s="324"/>
      <c r="E2056" s="325"/>
    </row>
    <row r="2057" spans="1:5">
      <c r="A2057" s="324"/>
      <c r="E2057" s="325"/>
    </row>
    <row r="2058" spans="1:5">
      <c r="A2058" s="324"/>
      <c r="E2058" s="325"/>
    </row>
    <row r="2059" spans="1:5">
      <c r="A2059" s="324"/>
      <c r="E2059" s="325"/>
    </row>
    <row r="2060" spans="1:5">
      <c r="A2060" s="324"/>
      <c r="E2060" s="325"/>
    </row>
    <row r="2061" spans="1:5">
      <c r="A2061" s="324"/>
      <c r="E2061" s="325"/>
    </row>
    <row r="2062" spans="1:5">
      <c r="E2062" s="325"/>
    </row>
    <row r="2063" spans="1:5">
      <c r="A2063" s="324"/>
      <c r="E2063" s="325"/>
    </row>
    <row r="2064" spans="1:5">
      <c r="A2064" s="324"/>
      <c r="E2064" s="325"/>
    </row>
    <row r="2066" spans="1:5">
      <c r="E2066" s="325"/>
    </row>
    <row r="2067" spans="1:5">
      <c r="A2067" s="324"/>
      <c r="E2067" s="325"/>
    </row>
    <row r="2068" spans="1:5">
      <c r="A2068" s="324"/>
      <c r="E2068" s="325"/>
    </row>
    <row r="2069" spans="1:5">
      <c r="A2069" s="324"/>
      <c r="E2069" s="325"/>
    </row>
    <row r="2070" spans="1:5">
      <c r="A2070" s="324"/>
      <c r="E2070" s="325"/>
    </row>
    <row r="2071" spans="1:5">
      <c r="A2071" s="324"/>
      <c r="E2071" s="325"/>
    </row>
    <row r="2072" spans="1:5">
      <c r="A2072" s="324"/>
      <c r="E2072" s="325"/>
    </row>
    <row r="2073" spans="1:5">
      <c r="E2073" s="325"/>
    </row>
    <row r="2074" spans="1:5">
      <c r="A2074" s="324"/>
      <c r="E2074" s="325"/>
    </row>
    <row r="2075" spans="1:5">
      <c r="A2075" s="324"/>
      <c r="E2075" s="325"/>
    </row>
    <row r="2076" spans="1:5">
      <c r="A2076" s="324"/>
      <c r="E2076" s="325"/>
    </row>
    <row r="2077" spans="1:5">
      <c r="A2077" s="324"/>
      <c r="E2077" s="325"/>
    </row>
    <row r="2078" spans="1:5">
      <c r="A2078" s="324"/>
      <c r="E2078" s="325"/>
    </row>
    <row r="2079" spans="1:5">
      <c r="A2079" s="324"/>
      <c r="E2079" s="325"/>
    </row>
    <row r="2080" spans="1:5">
      <c r="A2080" s="324"/>
      <c r="E2080" s="325"/>
    </row>
    <row r="2081" spans="1:5">
      <c r="A2081" s="324"/>
      <c r="E2081" s="325"/>
    </row>
    <row r="2082" spans="1:5">
      <c r="A2082" s="324"/>
      <c r="E2082" s="325"/>
    </row>
    <row r="2083" spans="1:5">
      <c r="A2083" s="324"/>
      <c r="E2083" s="325"/>
    </row>
    <row r="2084" spans="1:5">
      <c r="A2084" s="324"/>
      <c r="E2084" s="325"/>
    </row>
    <row r="2085" spans="1:5">
      <c r="A2085" s="324"/>
      <c r="E2085" s="325"/>
    </row>
    <row r="2086" spans="1:5">
      <c r="E2086" s="325"/>
    </row>
    <row r="2087" spans="1:5">
      <c r="A2087" s="324"/>
      <c r="E2087" s="325"/>
    </row>
    <row r="2088" spans="1:5">
      <c r="A2088" s="324"/>
      <c r="E2088" s="325"/>
    </row>
    <row r="2089" spans="1:5">
      <c r="A2089" s="324"/>
      <c r="E2089" s="325"/>
    </row>
    <row r="2090" spans="1:5">
      <c r="A2090" s="324"/>
      <c r="E2090" s="325"/>
    </row>
    <row r="2091" spans="1:5">
      <c r="A2091" s="324"/>
      <c r="E2091" s="325"/>
    </row>
    <row r="2092" spans="1:5">
      <c r="E2092" s="325"/>
    </row>
    <row r="2093" spans="1:5">
      <c r="A2093" s="324"/>
      <c r="E2093" s="325"/>
    </row>
    <row r="2094" spans="1:5">
      <c r="A2094" s="324"/>
      <c r="E2094" s="325"/>
    </row>
    <row r="2096" spans="1:5">
      <c r="A2096" s="324"/>
      <c r="E2096" s="325"/>
    </row>
    <row r="2097" spans="1:5">
      <c r="E2097" s="325"/>
    </row>
    <row r="2098" spans="1:5">
      <c r="A2098" s="324"/>
      <c r="E2098" s="325"/>
    </row>
    <row r="2099" spans="1:5">
      <c r="A2099" s="324"/>
      <c r="E2099" s="325"/>
    </row>
    <row r="2100" spans="1:5">
      <c r="A2100" s="324"/>
      <c r="E2100" s="325"/>
    </row>
    <row r="2101" spans="1:5">
      <c r="A2101" s="324"/>
      <c r="E2101" s="325"/>
    </row>
    <row r="2102" spans="1:5">
      <c r="A2102" s="324"/>
      <c r="E2102" s="325"/>
    </row>
    <row r="2103" spans="1:5">
      <c r="A2103" s="324"/>
      <c r="E2103" s="325"/>
    </row>
    <row r="2104" spans="1:5">
      <c r="E2104" s="325"/>
    </row>
    <row r="2105" spans="1:5">
      <c r="E2105" s="325"/>
    </row>
    <row r="2106" spans="1:5">
      <c r="A2106" s="324"/>
      <c r="E2106" s="325"/>
    </row>
    <row r="2107" spans="1:5">
      <c r="E2107" s="325"/>
    </row>
    <row r="2108" spans="1:5">
      <c r="E2108" s="325"/>
    </row>
    <row r="2109" spans="1:5">
      <c r="E2109" s="325"/>
    </row>
    <row r="2110" spans="1:5">
      <c r="A2110" s="324"/>
      <c r="E2110" s="325"/>
    </row>
    <row r="2111" spans="1:5">
      <c r="A2111" s="324"/>
      <c r="E2111" s="325"/>
    </row>
    <row r="2112" spans="1:5">
      <c r="A2112" s="324"/>
      <c r="E2112" s="325"/>
    </row>
    <row r="2113" spans="1:5">
      <c r="A2113" s="324"/>
      <c r="E2113" s="325"/>
    </row>
    <row r="2114" spans="1:5">
      <c r="E2114" s="325"/>
    </row>
    <row r="2115" spans="1:5">
      <c r="A2115" s="324"/>
      <c r="E2115" s="325"/>
    </row>
    <row r="2116" spans="1:5">
      <c r="A2116" s="324"/>
      <c r="E2116" s="325"/>
    </row>
    <row r="2117" spans="1:5">
      <c r="A2117" s="324"/>
      <c r="E2117" s="325"/>
    </row>
    <row r="2119" spans="1:5">
      <c r="A2119" s="324"/>
      <c r="E2119" s="325"/>
    </row>
    <row r="2120" spans="1:5">
      <c r="A2120" s="324"/>
      <c r="E2120" s="325"/>
    </row>
    <row r="2121" spans="1:5">
      <c r="E2121" s="325"/>
    </row>
    <row r="2122" spans="1:5">
      <c r="E2122" s="325"/>
    </row>
    <row r="2123" spans="1:5">
      <c r="E2123" s="325"/>
    </row>
    <row r="2124" spans="1:5">
      <c r="E2124" s="325"/>
    </row>
    <row r="2125" spans="1:5">
      <c r="E2125" s="325"/>
    </row>
    <row r="2126" spans="1:5">
      <c r="A2126" s="324"/>
      <c r="E2126" s="325"/>
    </row>
    <row r="2128" spans="1:5">
      <c r="A2128" s="324"/>
      <c r="E2128" s="325"/>
    </row>
    <row r="2129" spans="1:5">
      <c r="A2129" s="324"/>
      <c r="E2129" s="325"/>
    </row>
    <row r="2130" spans="1:5">
      <c r="A2130" s="324"/>
      <c r="E2130" s="325"/>
    </row>
    <row r="2131" spans="1:5">
      <c r="A2131" s="324"/>
      <c r="E2131" s="325"/>
    </row>
    <row r="2132" spans="1:5">
      <c r="A2132" s="324"/>
      <c r="E2132" s="325"/>
    </row>
    <row r="2133" spans="1:5">
      <c r="A2133" s="324"/>
      <c r="E2133" s="325"/>
    </row>
    <row r="2134" spans="1:5">
      <c r="A2134" s="324"/>
      <c r="E2134" s="325"/>
    </row>
    <row r="2135" spans="1:5">
      <c r="A2135" s="324"/>
      <c r="E2135" s="325"/>
    </row>
    <row r="2136" spans="1:5">
      <c r="A2136" s="324"/>
      <c r="E2136" s="325"/>
    </row>
    <row r="2137" spans="1:5">
      <c r="A2137" s="324"/>
      <c r="E2137" s="325"/>
    </row>
    <row r="2138" spans="1:5">
      <c r="A2138" s="324"/>
      <c r="E2138" s="325"/>
    </row>
    <row r="2139" spans="1:5">
      <c r="A2139" s="324"/>
      <c r="E2139" s="325"/>
    </row>
    <row r="2140" spans="1:5">
      <c r="A2140" s="324"/>
      <c r="E2140" s="325"/>
    </row>
    <row r="2141" spans="1:5">
      <c r="A2141" s="324"/>
      <c r="E2141" s="325"/>
    </row>
    <row r="2143" spans="1:5">
      <c r="E2143" s="325"/>
    </row>
    <row r="2144" spans="1:5">
      <c r="E2144" s="325"/>
    </row>
    <row r="2145" spans="1:5">
      <c r="A2145" s="324"/>
      <c r="E2145" s="325"/>
    </row>
    <row r="2146" spans="1:5">
      <c r="A2146" s="324"/>
      <c r="E2146" s="325"/>
    </row>
    <row r="2147" spans="1:5">
      <c r="A2147" s="324"/>
      <c r="E2147" s="325"/>
    </row>
    <row r="2148" spans="1:5">
      <c r="A2148" s="324"/>
      <c r="E2148" s="325"/>
    </row>
    <row r="2149" spans="1:5">
      <c r="A2149" s="324"/>
      <c r="E2149" s="325"/>
    </row>
    <row r="2150" spans="1:5">
      <c r="A2150" s="324"/>
      <c r="E2150" s="325"/>
    </row>
    <row r="2151" spans="1:5">
      <c r="A2151" s="324"/>
      <c r="E2151" s="325"/>
    </row>
    <row r="2152" spans="1:5">
      <c r="E2152" s="325"/>
    </row>
    <row r="2153" spans="1:5">
      <c r="E2153" s="325"/>
    </row>
    <row r="2154" spans="1:5">
      <c r="A2154" s="324"/>
      <c r="E2154" s="325"/>
    </row>
    <row r="2156" spans="1:5">
      <c r="E2156" s="325"/>
    </row>
    <row r="2157" spans="1:5">
      <c r="E2157" s="325"/>
    </row>
    <row r="2158" spans="1:5">
      <c r="A2158" s="324"/>
      <c r="E2158" s="325"/>
    </row>
    <row r="2159" spans="1:5">
      <c r="A2159" s="324"/>
      <c r="E2159" s="325"/>
    </row>
    <row r="2160" spans="1:5">
      <c r="A2160" s="324"/>
      <c r="E2160" s="325"/>
    </row>
    <row r="2161" spans="1:5">
      <c r="A2161" s="324"/>
      <c r="E2161" s="325"/>
    </row>
    <row r="2162" spans="1:5">
      <c r="A2162" s="324"/>
      <c r="E2162" s="325"/>
    </row>
    <row r="2163" spans="1:5">
      <c r="A2163" s="324"/>
      <c r="E2163" s="325"/>
    </row>
    <row r="2164" spans="1:5">
      <c r="A2164" s="324"/>
      <c r="E2164" s="325"/>
    </row>
    <row r="2165" spans="1:5">
      <c r="A2165" s="324"/>
      <c r="E2165" s="325"/>
    </row>
    <row r="2166" spans="1:5">
      <c r="A2166" s="324"/>
      <c r="E2166" s="325"/>
    </row>
    <row r="2167" spans="1:5">
      <c r="A2167" s="324"/>
      <c r="E2167" s="325"/>
    </row>
    <row r="2169" spans="1:5">
      <c r="A2169" s="324"/>
      <c r="E2169" s="325"/>
    </row>
    <row r="2170" spans="1:5">
      <c r="A2170" s="324"/>
      <c r="E2170" s="325"/>
    </row>
    <row r="2172" spans="1:5">
      <c r="A2172" s="324"/>
      <c r="E2172" s="325"/>
    </row>
    <row r="2173" spans="1:5">
      <c r="A2173" s="324"/>
      <c r="E2173" s="325"/>
    </row>
    <row r="2174" spans="1:5">
      <c r="E2174" s="325"/>
    </row>
    <row r="2175" spans="1:5">
      <c r="A2175" s="324"/>
      <c r="E2175" s="325"/>
    </row>
    <row r="2176" spans="1:5">
      <c r="A2176" s="324"/>
      <c r="E2176" s="325"/>
    </row>
    <row r="2177" spans="1:5">
      <c r="A2177" s="324"/>
      <c r="E2177" s="325"/>
    </row>
    <row r="2178" spans="1:5">
      <c r="A2178" s="324"/>
      <c r="E2178" s="325"/>
    </row>
    <row r="2179" spans="1:5">
      <c r="A2179" s="324"/>
      <c r="E2179" s="325"/>
    </row>
    <row r="2181" spans="1:5">
      <c r="E2181" s="325"/>
    </row>
    <row r="2182" spans="1:5">
      <c r="A2182" s="324"/>
      <c r="E2182" s="325"/>
    </row>
    <row r="2183" spans="1:5">
      <c r="A2183" s="324"/>
      <c r="E2183" s="325"/>
    </row>
    <row r="2185" spans="1:5">
      <c r="A2185" s="324"/>
      <c r="E2185" s="325"/>
    </row>
    <row r="2186" spans="1:5">
      <c r="A2186" s="324"/>
      <c r="E2186" s="325"/>
    </row>
    <row r="2187" spans="1:5">
      <c r="A2187" s="324"/>
      <c r="E2187" s="325"/>
    </row>
    <row r="2188" spans="1:5">
      <c r="A2188" s="324"/>
      <c r="E2188" s="325"/>
    </row>
    <row r="2189" spans="1:5">
      <c r="E2189" s="325"/>
    </row>
    <row r="2190" spans="1:5">
      <c r="A2190" s="324"/>
      <c r="E2190" s="325"/>
    </row>
    <row r="2191" spans="1:5">
      <c r="A2191" s="324"/>
      <c r="E2191" s="325"/>
    </row>
    <row r="2192" spans="1:5">
      <c r="A2192" s="324"/>
      <c r="E2192" s="325"/>
    </row>
    <row r="2193" spans="1:5">
      <c r="A2193" s="324"/>
      <c r="E2193" s="325"/>
    </row>
    <row r="2194" spans="1:5">
      <c r="A2194" s="324"/>
      <c r="E2194" s="325"/>
    </row>
    <row r="2196" spans="1:5">
      <c r="A2196" s="324"/>
      <c r="E2196" s="325"/>
    </row>
    <row r="2197" spans="1:5">
      <c r="A2197" s="324"/>
      <c r="E2197" s="325"/>
    </row>
    <row r="2198" spans="1:5">
      <c r="E2198" s="325"/>
    </row>
    <row r="2199" spans="1:5">
      <c r="A2199" s="324"/>
      <c r="E2199" s="325"/>
    </row>
    <row r="2200" spans="1:5">
      <c r="A2200" s="324"/>
      <c r="E2200" s="325"/>
    </row>
    <row r="2201" spans="1:5">
      <c r="A2201" s="324"/>
      <c r="E2201" s="325"/>
    </row>
    <row r="2202" spans="1:5">
      <c r="A2202" s="324"/>
      <c r="E2202" s="325"/>
    </row>
    <row r="2203" spans="1:5">
      <c r="E2203" s="325"/>
    </row>
    <row r="2204" spans="1:5">
      <c r="E2204" s="325"/>
    </row>
    <row r="2205" spans="1:5">
      <c r="A2205" s="324"/>
      <c r="E2205" s="325"/>
    </row>
    <row r="2206" spans="1:5">
      <c r="A2206" s="324"/>
      <c r="E2206" s="325"/>
    </row>
    <row r="2207" spans="1:5">
      <c r="A2207" s="324"/>
      <c r="E2207" s="325"/>
    </row>
    <row r="2209" spans="1:5">
      <c r="A2209" s="324"/>
      <c r="E2209" s="325"/>
    </row>
    <row r="2210" spans="1:5">
      <c r="A2210" s="324"/>
      <c r="E2210" s="325"/>
    </row>
    <row r="2211" spans="1:5">
      <c r="A2211" s="324"/>
      <c r="E2211" s="325"/>
    </row>
    <row r="2213" spans="1:5">
      <c r="A2213" s="324"/>
      <c r="E2213" s="325"/>
    </row>
    <row r="2214" spans="1:5">
      <c r="A2214" s="324"/>
      <c r="E2214" s="325"/>
    </row>
    <row r="2215" spans="1:5">
      <c r="A2215" s="324"/>
      <c r="E2215" s="325"/>
    </row>
    <row r="2216" spans="1:5">
      <c r="A2216" s="324"/>
      <c r="E2216" s="325"/>
    </row>
    <row r="2217" spans="1:5">
      <c r="A2217" s="324"/>
      <c r="E2217" s="325"/>
    </row>
    <row r="2218" spans="1:5">
      <c r="A2218" s="324"/>
      <c r="E2218" s="325"/>
    </row>
    <row r="2219" spans="1:5">
      <c r="A2219" s="324"/>
      <c r="E2219" s="325"/>
    </row>
    <row r="2220" spans="1:5">
      <c r="A2220" s="324"/>
      <c r="E2220" s="325"/>
    </row>
    <row r="2221" spans="1:5">
      <c r="A2221" s="324"/>
      <c r="E2221" s="325"/>
    </row>
    <row r="2222" spans="1:5">
      <c r="A2222" s="324"/>
      <c r="E2222" s="325"/>
    </row>
    <row r="2223" spans="1:5">
      <c r="A2223" s="324"/>
      <c r="E2223" s="325"/>
    </row>
    <row r="2224" spans="1:5">
      <c r="A2224" s="324"/>
      <c r="E2224" s="325"/>
    </row>
    <row r="2225" spans="1:5">
      <c r="A2225" s="324"/>
      <c r="E2225" s="325"/>
    </row>
    <row r="2227" spans="1:5">
      <c r="A2227" s="324"/>
      <c r="E2227" s="325"/>
    </row>
    <row r="2228" spans="1:5">
      <c r="A2228" s="324"/>
      <c r="E2228" s="325"/>
    </row>
    <row r="2229" spans="1:5">
      <c r="A2229" s="324"/>
      <c r="E2229" s="325"/>
    </row>
    <row r="2230" spans="1:5">
      <c r="A2230" s="324"/>
      <c r="E2230" s="325"/>
    </row>
    <row r="2232" spans="1:5">
      <c r="A2232" s="324"/>
      <c r="E2232" s="325"/>
    </row>
    <row r="2233" spans="1:5">
      <c r="A2233" s="324"/>
      <c r="E2233" s="325"/>
    </row>
    <row r="2234" spans="1:5">
      <c r="A2234" s="324"/>
      <c r="E2234" s="325"/>
    </row>
    <row r="2235" spans="1:5">
      <c r="A2235" s="324"/>
      <c r="E2235" s="325"/>
    </row>
    <row r="2236" spans="1:5">
      <c r="A2236" s="324"/>
      <c r="E2236" s="325"/>
    </row>
    <row r="2237" spans="1:5">
      <c r="A2237" s="324"/>
      <c r="E2237" s="325"/>
    </row>
    <row r="2238" spans="1:5">
      <c r="A2238" s="324"/>
      <c r="E2238" s="325"/>
    </row>
    <row r="2239" spans="1:5">
      <c r="A2239" s="324"/>
      <c r="E2239" s="325"/>
    </row>
    <row r="2240" spans="1:5">
      <c r="A2240" s="324"/>
      <c r="E2240" s="325"/>
    </row>
    <row r="2241" spans="1:5">
      <c r="A2241" s="324"/>
      <c r="E2241" s="325"/>
    </row>
    <row r="2243" spans="1:5">
      <c r="A2243" s="324"/>
      <c r="E2243" s="325"/>
    </row>
    <row r="2244" spans="1:5">
      <c r="A2244" s="324"/>
      <c r="E2244" s="325"/>
    </row>
    <row r="2246" spans="1:5">
      <c r="E2246" s="325"/>
    </row>
    <row r="2247" spans="1:5">
      <c r="E2247" s="325"/>
    </row>
    <row r="2248" spans="1:5">
      <c r="E2248" s="325"/>
    </row>
    <row r="2249" spans="1:5">
      <c r="A2249" s="324"/>
      <c r="E2249" s="325"/>
    </row>
    <row r="2250" spans="1:5">
      <c r="A2250" s="324"/>
      <c r="E2250" s="325"/>
    </row>
    <row r="2251" spans="1:5">
      <c r="A2251" s="324"/>
      <c r="E2251" s="325"/>
    </row>
    <row r="2252" spans="1:5">
      <c r="A2252" s="324"/>
      <c r="E2252" s="325"/>
    </row>
    <row r="2253" spans="1:5">
      <c r="A2253" s="324"/>
      <c r="E2253" s="325"/>
    </row>
    <row r="2254" spans="1:5">
      <c r="A2254" s="324"/>
      <c r="E2254" s="325"/>
    </row>
    <row r="2255" spans="1:5">
      <c r="E2255" s="325"/>
    </row>
    <row r="2256" spans="1:5">
      <c r="E2256" s="325"/>
    </row>
    <row r="2257" spans="1:5">
      <c r="E2257" s="325"/>
    </row>
    <row r="2258" spans="1:5">
      <c r="A2258" s="324"/>
      <c r="E2258" s="325"/>
    </row>
    <row r="2259" spans="1:5">
      <c r="A2259" s="324"/>
      <c r="E2259" s="325"/>
    </row>
    <row r="2260" spans="1:5">
      <c r="A2260" s="324"/>
      <c r="E2260" s="325"/>
    </row>
    <row r="2261" spans="1:5">
      <c r="A2261" s="324"/>
      <c r="E2261" s="325"/>
    </row>
    <row r="2262" spans="1:5">
      <c r="A2262" s="324"/>
      <c r="E2262" s="325"/>
    </row>
    <row r="2264" spans="1:5">
      <c r="A2264" s="324"/>
      <c r="E2264" s="325"/>
    </row>
    <row r="2265" spans="1:5">
      <c r="A2265" s="324"/>
      <c r="E2265" s="325"/>
    </row>
    <row r="2266" spans="1:5">
      <c r="E2266" s="325"/>
    </row>
    <row r="2267" spans="1:5">
      <c r="E2267" s="325"/>
    </row>
    <row r="2268" spans="1:5">
      <c r="A2268" s="324"/>
      <c r="E2268" s="325"/>
    </row>
    <row r="2269" spans="1:5">
      <c r="A2269" s="324"/>
      <c r="E2269" s="325"/>
    </row>
    <row r="2270" spans="1:5">
      <c r="E2270" s="325"/>
    </row>
    <row r="2271" spans="1:5">
      <c r="E2271" s="325"/>
    </row>
    <row r="2272" spans="1:5">
      <c r="A2272" s="324"/>
      <c r="E2272" s="325"/>
    </row>
    <row r="2273" spans="1:5">
      <c r="A2273" s="324"/>
      <c r="E2273" s="325"/>
    </row>
    <row r="2274" spans="1:5">
      <c r="A2274" s="324"/>
      <c r="E2274" s="325"/>
    </row>
    <row r="2275" spans="1:5">
      <c r="A2275" s="324"/>
      <c r="E2275" s="325"/>
    </row>
    <row r="2276" spans="1:5">
      <c r="A2276" s="324"/>
      <c r="E2276" s="325"/>
    </row>
    <row r="2277" spans="1:5">
      <c r="A2277" s="324"/>
      <c r="E2277" s="325"/>
    </row>
    <row r="2278" spans="1:5">
      <c r="A2278" s="324"/>
      <c r="E2278" s="325"/>
    </row>
    <row r="2279" spans="1:5">
      <c r="E2279" s="325"/>
    </row>
    <row r="2280" spans="1:5">
      <c r="A2280" s="324"/>
      <c r="E2280" s="325"/>
    </row>
    <row r="2281" spans="1:5">
      <c r="A2281" s="324"/>
      <c r="E2281" s="325"/>
    </row>
    <row r="2282" spans="1:5">
      <c r="A2282" s="324"/>
      <c r="E2282" s="325"/>
    </row>
    <row r="2283" spans="1:5">
      <c r="A2283" s="324"/>
      <c r="E2283" s="325"/>
    </row>
    <row r="2284" spans="1:5">
      <c r="A2284" s="324"/>
      <c r="E2284" s="325"/>
    </row>
    <row r="2285" spans="1:5">
      <c r="E2285" s="325"/>
    </row>
    <row r="2286" spans="1:5">
      <c r="E2286" s="325"/>
    </row>
    <row r="2287" spans="1:5">
      <c r="A2287" s="324"/>
      <c r="E2287" s="325"/>
    </row>
    <row r="2288" spans="1:5">
      <c r="A2288" s="324"/>
      <c r="E2288" s="325"/>
    </row>
    <row r="2289" spans="1:5">
      <c r="E2289" s="325"/>
    </row>
    <row r="2290" spans="1:5">
      <c r="E2290" s="325"/>
    </row>
    <row r="2291" spans="1:5">
      <c r="E2291" s="325"/>
    </row>
    <row r="2292" spans="1:5">
      <c r="A2292" s="324"/>
      <c r="E2292" s="325"/>
    </row>
    <row r="2293" spans="1:5">
      <c r="A2293" s="324"/>
      <c r="E2293" s="325"/>
    </row>
    <row r="2294" spans="1:5">
      <c r="A2294" s="324"/>
      <c r="E2294" s="325"/>
    </row>
    <row r="2295" spans="1:5">
      <c r="A2295" s="324"/>
      <c r="E2295" s="325"/>
    </row>
    <row r="2296" spans="1:5">
      <c r="A2296" s="324"/>
      <c r="E2296" s="325"/>
    </row>
    <row r="2297" spans="1:5">
      <c r="A2297" s="324"/>
      <c r="E2297" s="325"/>
    </row>
    <row r="2299" spans="1:5">
      <c r="A2299" s="324"/>
      <c r="E2299" s="325"/>
    </row>
    <row r="2300" spans="1:5">
      <c r="A2300" s="324"/>
      <c r="E2300" s="325"/>
    </row>
    <row r="2301" spans="1:5">
      <c r="E2301" s="325"/>
    </row>
    <row r="2302" spans="1:5">
      <c r="A2302" s="324"/>
      <c r="E2302" s="325"/>
    </row>
    <row r="2303" spans="1:5">
      <c r="E2303" s="325"/>
    </row>
    <row r="2304" spans="1:5">
      <c r="A2304" s="324"/>
      <c r="E2304" s="325"/>
    </row>
    <row r="2305" spans="1:5">
      <c r="E2305" s="325"/>
    </row>
    <row r="2306" spans="1:5">
      <c r="E2306" s="325"/>
    </row>
    <row r="2307" spans="1:5">
      <c r="A2307" s="324"/>
      <c r="E2307" s="325"/>
    </row>
    <row r="2308" spans="1:5">
      <c r="A2308" s="324"/>
      <c r="E2308" s="325"/>
    </row>
    <row r="2309" spans="1:5">
      <c r="E2309" s="325"/>
    </row>
    <row r="2310" spans="1:5">
      <c r="E2310" s="325"/>
    </row>
    <row r="2311" spans="1:5">
      <c r="E2311" s="325"/>
    </row>
    <row r="2312" spans="1:5">
      <c r="A2312" s="324"/>
      <c r="E2312" s="325"/>
    </row>
    <row r="2313" spans="1:5">
      <c r="A2313" s="324"/>
      <c r="E2313" s="325"/>
    </row>
    <row r="2314" spans="1:5">
      <c r="A2314" s="324"/>
      <c r="E2314" s="325"/>
    </row>
    <row r="2315" spans="1:5">
      <c r="A2315" s="324"/>
      <c r="E2315" s="325"/>
    </row>
    <row r="2316" spans="1:5">
      <c r="E2316" s="325"/>
    </row>
    <row r="2317" spans="1:5">
      <c r="A2317" s="324"/>
      <c r="E2317" s="325"/>
    </row>
    <row r="2318" spans="1:5">
      <c r="A2318" s="324"/>
      <c r="E2318" s="325"/>
    </row>
    <row r="2319" spans="1:5">
      <c r="E2319" s="325"/>
    </row>
    <row r="2320" spans="1:5">
      <c r="A2320" s="324"/>
      <c r="E2320" s="325"/>
    </row>
    <row r="2321" spans="1:5">
      <c r="A2321" s="324"/>
      <c r="E2321" s="325"/>
    </row>
    <row r="2322" spans="1:5">
      <c r="E2322" s="325"/>
    </row>
    <row r="2323" spans="1:5">
      <c r="E2323" s="325"/>
    </row>
    <row r="2324" spans="1:5">
      <c r="E2324" s="325"/>
    </row>
    <row r="2325" spans="1:5">
      <c r="A2325" s="324"/>
      <c r="E2325" s="325"/>
    </row>
    <row r="2326" spans="1:5">
      <c r="A2326" s="324"/>
      <c r="E2326" s="325"/>
    </row>
    <row r="2327" spans="1:5">
      <c r="A2327" s="324"/>
      <c r="E2327" s="325"/>
    </row>
    <row r="2328" spans="1:5">
      <c r="A2328" s="324"/>
      <c r="E2328" s="325"/>
    </row>
    <row r="2329" spans="1:5">
      <c r="A2329" s="324"/>
      <c r="E2329" s="325"/>
    </row>
    <row r="2331" spans="1:5">
      <c r="A2331" s="324"/>
      <c r="E2331" s="325"/>
    </row>
    <row r="2332" spans="1:5">
      <c r="A2332" s="324"/>
      <c r="E2332" s="325"/>
    </row>
    <row r="2333" spans="1:5">
      <c r="E2333" s="325"/>
    </row>
    <row r="2334" spans="1:5">
      <c r="A2334" s="324"/>
      <c r="E2334" s="325"/>
    </row>
    <row r="2335" spans="1:5">
      <c r="A2335" s="324"/>
      <c r="E2335" s="325"/>
    </row>
    <row r="2336" spans="1:5">
      <c r="A2336" s="324"/>
      <c r="E2336" s="325"/>
    </row>
    <row r="2337" spans="1:5">
      <c r="A2337" s="324"/>
      <c r="E2337" s="325"/>
    </row>
    <row r="2339" spans="1:5">
      <c r="E2339" s="325"/>
    </row>
    <row r="2340" spans="1:5">
      <c r="E2340" s="325"/>
    </row>
    <row r="2341" spans="1:5">
      <c r="A2341" s="324"/>
      <c r="E2341" s="325"/>
    </row>
    <row r="2342" spans="1:5">
      <c r="A2342" s="324"/>
      <c r="E2342" s="325"/>
    </row>
    <row r="2344" spans="1:5">
      <c r="A2344" s="324"/>
      <c r="E2344" s="325"/>
    </row>
    <row r="2345" spans="1:5">
      <c r="A2345" s="324"/>
      <c r="E2345" s="325"/>
    </row>
    <row r="2346" spans="1:5">
      <c r="E2346" s="325"/>
    </row>
    <row r="2347" spans="1:5">
      <c r="E2347" s="325"/>
    </row>
    <row r="2348" spans="1:5">
      <c r="A2348" s="324"/>
      <c r="E2348" s="325"/>
    </row>
    <row r="2350" spans="1:5">
      <c r="E2350" s="325"/>
    </row>
    <row r="2351" spans="1:5">
      <c r="A2351" s="324"/>
      <c r="E2351" s="325"/>
    </row>
    <row r="2352" spans="1:5">
      <c r="A2352" s="324"/>
      <c r="E2352" s="325"/>
    </row>
    <row r="2353" spans="1:5">
      <c r="A2353" s="324"/>
      <c r="E2353" s="325"/>
    </row>
    <row r="2354" spans="1:5">
      <c r="A2354" s="324"/>
      <c r="E2354" s="325"/>
    </row>
    <row r="2356" spans="1:5">
      <c r="A2356" s="324"/>
      <c r="E2356" s="325"/>
    </row>
    <row r="2357" spans="1:5">
      <c r="A2357" s="324"/>
      <c r="E2357" s="325"/>
    </row>
    <row r="2358" spans="1:5">
      <c r="A2358" s="324"/>
      <c r="E2358" s="325"/>
    </row>
    <row r="2359" spans="1:5">
      <c r="E2359" s="325"/>
    </row>
    <row r="2360" spans="1:5">
      <c r="E2360" s="325"/>
    </row>
    <row r="2362" spans="1:5">
      <c r="A2362" s="324"/>
      <c r="E2362" s="325"/>
    </row>
    <row r="2363" spans="1:5">
      <c r="E2363" s="325"/>
    </row>
    <row r="2364" spans="1:5">
      <c r="E2364" s="325"/>
    </row>
    <row r="2365" spans="1:5">
      <c r="A2365" s="324"/>
      <c r="E2365" s="325"/>
    </row>
    <row r="2366" spans="1:5">
      <c r="E2366" s="325"/>
    </row>
    <row r="2367" spans="1:5">
      <c r="A2367" s="324"/>
      <c r="E2367" s="325"/>
    </row>
    <row r="2368" spans="1:5">
      <c r="A2368" s="324"/>
      <c r="E2368" s="325"/>
    </row>
    <row r="2369" spans="1:5">
      <c r="E2369" s="325"/>
    </row>
    <row r="2370" spans="1:5">
      <c r="A2370" s="324"/>
      <c r="E2370" s="325"/>
    </row>
    <row r="2371" spans="1:5">
      <c r="A2371" s="324"/>
      <c r="E2371" s="325"/>
    </row>
    <row r="2372" spans="1:5">
      <c r="A2372" s="324"/>
      <c r="E2372" s="325"/>
    </row>
    <row r="2374" spans="1:5">
      <c r="E2374" s="325"/>
    </row>
    <row r="2375" spans="1:5">
      <c r="E2375" s="325"/>
    </row>
    <row r="2376" spans="1:5">
      <c r="E2376" s="325"/>
    </row>
    <row r="2377" spans="1:5">
      <c r="A2377" s="324"/>
      <c r="E2377" s="325"/>
    </row>
    <row r="2378" spans="1:5">
      <c r="A2378" s="324"/>
      <c r="E2378" s="325"/>
    </row>
    <row r="2379" spans="1:5">
      <c r="A2379" s="324"/>
      <c r="E2379" s="325"/>
    </row>
    <row r="2380" spans="1:5">
      <c r="A2380" s="324"/>
      <c r="E2380" s="325"/>
    </row>
    <row r="2381" spans="1:5">
      <c r="A2381" s="324"/>
      <c r="E2381" s="325"/>
    </row>
    <row r="2382" spans="1:5">
      <c r="A2382" s="324"/>
      <c r="E2382" s="325"/>
    </row>
    <row r="2383" spans="1:5">
      <c r="E2383" s="325"/>
    </row>
    <row r="2384" spans="1:5">
      <c r="A2384" s="324"/>
      <c r="E2384" s="325"/>
    </row>
    <row r="2385" spans="1:5">
      <c r="A2385" s="324"/>
      <c r="E2385" s="325"/>
    </row>
    <row r="2386" spans="1:5">
      <c r="A2386" s="324"/>
      <c r="E2386" s="325"/>
    </row>
    <row r="2387" spans="1:5">
      <c r="A2387" s="324"/>
      <c r="E2387" s="325"/>
    </row>
    <row r="2388" spans="1:5">
      <c r="A2388" s="324"/>
      <c r="E2388" s="325"/>
    </row>
    <row r="2389" spans="1:5">
      <c r="A2389" s="324"/>
      <c r="E2389" s="325"/>
    </row>
    <row r="2390" spans="1:5">
      <c r="E2390" s="325"/>
    </row>
    <row r="2391" spans="1:5">
      <c r="E2391" s="325"/>
    </row>
    <row r="2392" spans="1:5">
      <c r="E2392" s="325"/>
    </row>
    <row r="2393" spans="1:5">
      <c r="A2393" s="324"/>
      <c r="E2393" s="325"/>
    </row>
    <row r="2394" spans="1:5">
      <c r="A2394" s="324"/>
      <c r="E2394" s="325"/>
    </row>
    <row r="2395" spans="1:5">
      <c r="A2395" s="324"/>
      <c r="E2395" s="325"/>
    </row>
    <row r="2396" spans="1:5">
      <c r="A2396" s="324"/>
      <c r="E2396" s="325"/>
    </row>
    <row r="2398" spans="1:5">
      <c r="E2398" s="325"/>
    </row>
    <row r="2399" spans="1:5">
      <c r="A2399" s="324"/>
      <c r="E2399" s="325"/>
    </row>
    <row r="2400" spans="1:5">
      <c r="A2400" s="324"/>
      <c r="E2400" s="325"/>
    </row>
    <row r="2401" spans="1:5">
      <c r="A2401" s="324"/>
      <c r="E2401" s="325"/>
    </row>
    <row r="2402" spans="1:5">
      <c r="A2402" s="324"/>
      <c r="E2402" s="325"/>
    </row>
    <row r="2403" spans="1:5">
      <c r="A2403" s="324"/>
      <c r="E2403" s="325"/>
    </row>
    <row r="2404" spans="1:5">
      <c r="A2404" s="324"/>
      <c r="E2404" s="325"/>
    </row>
    <row r="2405" spans="1:5">
      <c r="A2405" s="324"/>
      <c r="E2405" s="325"/>
    </row>
    <row r="2406" spans="1:5">
      <c r="E2406" s="325"/>
    </row>
    <row r="2407" spans="1:5">
      <c r="A2407" s="324"/>
      <c r="E2407" s="325"/>
    </row>
    <row r="2408" spans="1:5">
      <c r="A2408" s="324"/>
      <c r="E2408" s="325"/>
    </row>
    <row r="2409" spans="1:5">
      <c r="A2409" s="324"/>
      <c r="E2409" s="325"/>
    </row>
    <row r="2410" spans="1:5">
      <c r="A2410" s="324"/>
      <c r="E2410" s="325"/>
    </row>
    <row r="2412" spans="1:5">
      <c r="A2412" s="324"/>
      <c r="E2412" s="325"/>
    </row>
    <row r="2413" spans="1:5">
      <c r="A2413" s="324"/>
      <c r="E2413" s="325"/>
    </row>
    <row r="2414" spans="1:5">
      <c r="E2414" s="325"/>
    </row>
    <row r="2415" spans="1:5">
      <c r="E2415" s="325"/>
    </row>
    <row r="2416" spans="1:5">
      <c r="E2416" s="325"/>
    </row>
    <row r="2417" spans="1:5">
      <c r="E2417" s="325"/>
    </row>
    <row r="2418" spans="1:5">
      <c r="E2418" s="325"/>
    </row>
    <row r="2419" spans="1:5">
      <c r="A2419" s="324"/>
      <c r="E2419" s="325"/>
    </row>
    <row r="2420" spans="1:5">
      <c r="A2420" s="324"/>
      <c r="E2420" s="325"/>
    </row>
    <row r="2421" spans="1:5">
      <c r="E2421" s="325"/>
    </row>
    <row r="2422" spans="1:5">
      <c r="A2422" s="324"/>
      <c r="E2422" s="325"/>
    </row>
    <row r="2423" spans="1:5">
      <c r="A2423" s="324"/>
      <c r="E2423" s="325"/>
    </row>
    <row r="2424" spans="1:5">
      <c r="A2424" s="324"/>
      <c r="E2424" s="325"/>
    </row>
    <row r="2425" spans="1:5">
      <c r="A2425" s="324"/>
      <c r="E2425" s="325"/>
    </row>
    <row r="2426" spans="1:5">
      <c r="A2426" s="324"/>
      <c r="E2426" s="325"/>
    </row>
    <row r="2427" spans="1:5">
      <c r="A2427" s="324"/>
      <c r="E2427" s="325"/>
    </row>
    <row r="2428" spans="1:5">
      <c r="A2428" s="324"/>
      <c r="E2428" s="325"/>
    </row>
    <row r="2429" spans="1:5">
      <c r="A2429" s="324"/>
      <c r="E2429" s="325"/>
    </row>
    <row r="2431" spans="1:5">
      <c r="A2431" s="324"/>
      <c r="E2431" s="325"/>
    </row>
    <row r="2432" spans="1:5">
      <c r="A2432" s="324"/>
      <c r="E2432" s="325"/>
    </row>
    <row r="2433" spans="1:5">
      <c r="A2433" s="324"/>
      <c r="E2433" s="325"/>
    </row>
    <row r="2434" spans="1:5">
      <c r="A2434" s="324"/>
      <c r="E2434" s="325"/>
    </row>
    <row r="2436" spans="1:5">
      <c r="A2436" s="324"/>
      <c r="E2436" s="325"/>
    </row>
    <row r="2439" spans="1:5">
      <c r="A2439" s="324"/>
      <c r="E2439" s="325"/>
    </row>
    <row r="2440" spans="1:5">
      <c r="A2440" s="324"/>
      <c r="E2440" s="325"/>
    </row>
    <row r="2441" spans="1:5">
      <c r="A2441" s="324"/>
      <c r="E2441" s="325"/>
    </row>
    <row r="2442" spans="1:5">
      <c r="A2442" s="324"/>
      <c r="E2442" s="325"/>
    </row>
    <row r="2444" spans="1:5">
      <c r="A2444" s="324"/>
      <c r="E2444" s="325"/>
    </row>
    <row r="2445" spans="1:5">
      <c r="A2445" s="324"/>
      <c r="E2445" s="325"/>
    </row>
    <row r="2446" spans="1:5">
      <c r="A2446" s="324"/>
      <c r="E2446" s="325"/>
    </row>
    <row r="2447" spans="1:5">
      <c r="A2447" s="324"/>
      <c r="E2447" s="325"/>
    </row>
    <row r="2449" spans="1:5">
      <c r="A2449" s="324"/>
      <c r="E2449" s="325"/>
    </row>
    <row r="2451" spans="1:5">
      <c r="A2451" s="324"/>
      <c r="E2451" s="325"/>
    </row>
    <row r="2452" spans="1:5">
      <c r="A2452" s="324"/>
      <c r="E2452" s="325"/>
    </row>
    <row r="2453" spans="1:5">
      <c r="A2453" s="324"/>
      <c r="E2453" s="325"/>
    </row>
    <row r="2456" spans="1:5">
      <c r="A2456" s="324"/>
      <c r="E2456" s="325"/>
    </row>
    <row r="2457" spans="1:5">
      <c r="E2457" s="325"/>
    </row>
    <row r="2458" spans="1:5">
      <c r="A2458" s="324"/>
      <c r="E2458" s="325"/>
    </row>
    <row r="2459" spans="1:5">
      <c r="A2459" s="324"/>
      <c r="E2459" s="325"/>
    </row>
    <row r="2460" spans="1:5">
      <c r="A2460" s="324"/>
      <c r="E2460" s="325"/>
    </row>
    <row r="2461" spans="1:5">
      <c r="A2461" s="324"/>
      <c r="E2461" s="325"/>
    </row>
    <row r="2462" spans="1:5">
      <c r="A2462" s="324"/>
      <c r="E2462" s="325"/>
    </row>
    <row r="2463" spans="1:5">
      <c r="A2463" s="324"/>
      <c r="E2463" s="325"/>
    </row>
    <row r="2464" spans="1:5">
      <c r="E2464" s="325"/>
    </row>
    <row r="2465" spans="1:5">
      <c r="A2465" s="324"/>
      <c r="E2465" s="325"/>
    </row>
    <row r="2466" spans="1:5">
      <c r="A2466" s="324"/>
      <c r="E2466" s="325"/>
    </row>
    <row r="2467" spans="1:5">
      <c r="A2467" s="324"/>
      <c r="E2467" s="325"/>
    </row>
    <row r="2469" spans="1:5">
      <c r="E2469" s="325"/>
    </row>
    <row r="2470" spans="1:5">
      <c r="A2470" s="324"/>
      <c r="E2470" s="325"/>
    </row>
    <row r="2471" spans="1:5">
      <c r="A2471" s="324"/>
      <c r="E2471" s="325"/>
    </row>
    <row r="2472" spans="1:5">
      <c r="E2472" s="325"/>
    </row>
    <row r="2473" spans="1:5">
      <c r="A2473" s="324"/>
      <c r="E2473" s="325"/>
    </row>
    <row r="2474" spans="1:5">
      <c r="E2474" s="325"/>
    </row>
    <row r="2475" spans="1:5">
      <c r="E2475" s="325"/>
    </row>
    <row r="2476" spans="1:5">
      <c r="A2476" s="324"/>
      <c r="E2476" s="325"/>
    </row>
    <row r="2477" spans="1:5">
      <c r="A2477" s="324"/>
      <c r="E2477" s="325"/>
    </row>
    <row r="2478" spans="1:5">
      <c r="A2478" s="324"/>
      <c r="E2478" s="325"/>
    </row>
    <row r="2479" spans="1:5">
      <c r="E2479" s="325"/>
    </row>
    <row r="2480" spans="1:5">
      <c r="E2480" s="325"/>
    </row>
    <row r="2481" spans="1:5">
      <c r="E2481" s="325"/>
    </row>
    <row r="2482" spans="1:5">
      <c r="E2482" s="325"/>
    </row>
    <row r="2483" spans="1:5">
      <c r="E2483" s="325"/>
    </row>
    <row r="2484" spans="1:5">
      <c r="A2484" s="324"/>
      <c r="E2484" s="325"/>
    </row>
    <row r="2485" spans="1:5">
      <c r="A2485" s="324"/>
      <c r="E2485" s="325"/>
    </row>
    <row r="2486" spans="1:5">
      <c r="A2486" s="324"/>
      <c r="E2486" s="325"/>
    </row>
    <row r="2488" spans="1:5">
      <c r="E2488" s="325"/>
    </row>
    <row r="2489" spans="1:5">
      <c r="E2489" s="325"/>
    </row>
    <row r="2490" spans="1:5">
      <c r="E2490" s="325"/>
    </row>
    <row r="2491" spans="1:5">
      <c r="E2491" s="325"/>
    </row>
    <row r="2492" spans="1:5">
      <c r="E2492" s="325"/>
    </row>
    <row r="2493" spans="1:5">
      <c r="A2493" s="324"/>
      <c r="E2493" s="325"/>
    </row>
    <row r="2494" spans="1:5">
      <c r="A2494" s="324"/>
      <c r="E2494" s="325"/>
    </row>
    <row r="2495" spans="1:5">
      <c r="E2495" s="325"/>
    </row>
    <row r="2496" spans="1:5">
      <c r="E2496" s="325"/>
    </row>
    <row r="2497" spans="1:5">
      <c r="A2497" s="324"/>
      <c r="E2497" s="325"/>
    </row>
    <row r="2498" spans="1:5">
      <c r="A2498" s="324"/>
      <c r="E2498" s="325"/>
    </row>
    <row r="2499" spans="1:5">
      <c r="A2499" s="324"/>
      <c r="E2499" s="325"/>
    </row>
    <row r="2500" spans="1:5">
      <c r="A2500" s="324"/>
      <c r="E2500" s="325"/>
    </row>
    <row r="2501" spans="1:5">
      <c r="A2501" s="324"/>
      <c r="E2501" s="325"/>
    </row>
    <row r="2502" spans="1:5">
      <c r="A2502" s="324"/>
      <c r="E2502" s="325"/>
    </row>
    <row r="2503" spans="1:5">
      <c r="E2503" s="325"/>
    </row>
    <row r="2504" spans="1:5">
      <c r="E2504" s="325"/>
    </row>
    <row r="2505" spans="1:5">
      <c r="E2505" s="325"/>
    </row>
    <row r="2506" spans="1:5">
      <c r="E2506" s="325"/>
    </row>
    <row r="2507" spans="1:5">
      <c r="A2507" s="324"/>
      <c r="E2507" s="325"/>
    </row>
    <row r="2508" spans="1:5">
      <c r="A2508" s="324"/>
      <c r="E2508" s="325"/>
    </row>
    <row r="2509" spans="1:5">
      <c r="E2509" s="325"/>
    </row>
    <row r="2510" spans="1:5">
      <c r="A2510" s="324"/>
      <c r="E2510" s="325"/>
    </row>
    <row r="2511" spans="1:5">
      <c r="A2511" s="324"/>
      <c r="E2511" s="325"/>
    </row>
    <row r="2512" spans="1:5">
      <c r="E2512" s="325"/>
    </row>
    <row r="2513" spans="1:5">
      <c r="A2513" s="324"/>
      <c r="E2513" s="325"/>
    </row>
    <row r="2514" spans="1:5">
      <c r="A2514" s="324"/>
      <c r="E2514" s="325"/>
    </row>
    <row r="2515" spans="1:5">
      <c r="E2515" s="325"/>
    </row>
    <row r="2516" spans="1:5">
      <c r="A2516" s="324"/>
      <c r="E2516" s="325"/>
    </row>
    <row r="2517" spans="1:5">
      <c r="A2517" s="324"/>
      <c r="E2517" s="325"/>
    </row>
    <row r="2518" spans="1:5">
      <c r="E2518" s="325"/>
    </row>
    <row r="2519" spans="1:5">
      <c r="E2519" s="325"/>
    </row>
    <row r="2520" spans="1:5">
      <c r="E2520" s="325"/>
    </row>
    <row r="2521" spans="1:5">
      <c r="E2521" s="325"/>
    </row>
    <row r="2522" spans="1:5">
      <c r="A2522" s="324"/>
      <c r="E2522" s="325"/>
    </row>
    <row r="2523" spans="1:5">
      <c r="A2523" s="324"/>
      <c r="E2523" s="325"/>
    </row>
    <row r="2525" spans="1:5">
      <c r="A2525" s="324"/>
      <c r="E2525" s="325"/>
    </row>
    <row r="2527" spans="1:5">
      <c r="A2527" s="324"/>
      <c r="E2527" s="325"/>
    </row>
    <row r="2528" spans="1:5">
      <c r="E2528" s="325"/>
    </row>
    <row r="2529" spans="1:5">
      <c r="E2529" s="325"/>
    </row>
    <row r="2530" spans="1:5">
      <c r="E2530" s="325"/>
    </row>
    <row r="2531" spans="1:5">
      <c r="E2531" s="325"/>
    </row>
    <row r="2532" spans="1:5">
      <c r="E2532" s="325"/>
    </row>
    <row r="2533" spans="1:5">
      <c r="E2533" s="325"/>
    </row>
    <row r="2534" spans="1:5">
      <c r="E2534" s="325"/>
    </row>
    <row r="2535" spans="1:5">
      <c r="A2535" s="324"/>
      <c r="E2535" s="325"/>
    </row>
    <row r="2536" spans="1:5">
      <c r="A2536" s="324"/>
      <c r="E2536" s="325"/>
    </row>
    <row r="2537" spans="1:5">
      <c r="E2537" s="325"/>
    </row>
    <row r="2538" spans="1:5">
      <c r="A2538" s="324"/>
      <c r="E2538" s="325"/>
    </row>
    <row r="2539" spans="1:5">
      <c r="A2539" s="324"/>
      <c r="E2539" s="325"/>
    </row>
    <row r="2540" spans="1:5">
      <c r="A2540" s="324"/>
      <c r="E2540" s="325"/>
    </row>
    <row r="2541" spans="1:5">
      <c r="A2541" s="324"/>
      <c r="E2541" s="325"/>
    </row>
    <row r="2542" spans="1:5">
      <c r="A2542" s="324"/>
      <c r="E2542" s="325"/>
    </row>
    <row r="2543" spans="1:5">
      <c r="A2543" s="324"/>
      <c r="E2543" s="325"/>
    </row>
    <row r="2544" spans="1:5">
      <c r="A2544" s="324"/>
      <c r="E2544" s="325"/>
    </row>
    <row r="2545" spans="1:5">
      <c r="A2545" s="324"/>
      <c r="E2545" s="325"/>
    </row>
    <row r="2546" spans="1:5">
      <c r="A2546" s="324"/>
      <c r="E2546" s="325"/>
    </row>
    <row r="2547" spans="1:5">
      <c r="A2547" s="324"/>
      <c r="E2547" s="325"/>
    </row>
    <row r="2549" spans="1:5">
      <c r="A2549" s="324"/>
      <c r="E2549" s="325"/>
    </row>
    <row r="2550" spans="1:5">
      <c r="E2550" s="325"/>
    </row>
    <row r="2551" spans="1:5">
      <c r="E2551" s="325"/>
    </row>
    <row r="2552" spans="1:5">
      <c r="A2552" s="324"/>
      <c r="E2552" s="325"/>
    </row>
    <row r="2553" spans="1:5">
      <c r="A2553" s="324"/>
      <c r="E2553" s="325"/>
    </row>
    <row r="2554" spans="1:5">
      <c r="A2554" s="324"/>
      <c r="E2554" s="325"/>
    </row>
    <row r="2555" spans="1:5">
      <c r="A2555" s="324"/>
      <c r="E2555" s="325"/>
    </row>
    <row r="2557" spans="1:5">
      <c r="A2557" s="324"/>
      <c r="E2557" s="325"/>
    </row>
    <row r="2558" spans="1:5">
      <c r="A2558" s="324"/>
      <c r="E2558" s="325"/>
    </row>
    <row r="2559" spans="1:5">
      <c r="A2559" s="324"/>
      <c r="E2559" s="325"/>
    </row>
    <row r="2560" spans="1:5">
      <c r="A2560" s="324"/>
      <c r="E2560" s="325"/>
    </row>
    <row r="2561" spans="1:5">
      <c r="A2561" s="324"/>
      <c r="E2561" s="325"/>
    </row>
    <row r="2562" spans="1:5">
      <c r="A2562" s="324"/>
      <c r="E2562" s="325"/>
    </row>
    <row r="2563" spans="1:5">
      <c r="E2563" s="325"/>
    </row>
    <row r="2564" spans="1:5">
      <c r="A2564" s="324"/>
      <c r="E2564" s="325"/>
    </row>
    <row r="2565" spans="1:5">
      <c r="A2565" s="324"/>
      <c r="E2565" s="325"/>
    </row>
    <row r="2566" spans="1:5">
      <c r="A2566" s="324"/>
      <c r="E2566" s="325"/>
    </row>
    <row r="2567" spans="1:5">
      <c r="A2567" s="324"/>
      <c r="E2567" s="325"/>
    </row>
    <row r="2568" spans="1:5">
      <c r="A2568" s="324"/>
      <c r="E2568" s="325"/>
    </row>
    <row r="2569" spans="1:5">
      <c r="E2569" s="325"/>
    </row>
    <row r="2570" spans="1:5">
      <c r="E2570" s="325"/>
    </row>
    <row r="2571" spans="1:5">
      <c r="A2571" s="324"/>
      <c r="E2571" s="325"/>
    </row>
    <row r="2572" spans="1:5">
      <c r="A2572" s="324"/>
      <c r="E2572" s="325"/>
    </row>
    <row r="2573" spans="1:5">
      <c r="E2573" s="325"/>
    </row>
    <row r="2574" spans="1:5">
      <c r="E2574" s="325"/>
    </row>
    <row r="2575" spans="1:5">
      <c r="E2575" s="325"/>
    </row>
    <row r="2576" spans="1:5">
      <c r="A2576" s="324"/>
      <c r="E2576" s="325"/>
    </row>
    <row r="2577" spans="1:5">
      <c r="A2577" s="324"/>
      <c r="E2577" s="325"/>
    </row>
    <row r="2578" spans="1:5">
      <c r="A2578" s="324"/>
      <c r="E2578" s="325"/>
    </row>
    <row r="2580" spans="1:5">
      <c r="A2580" s="324"/>
      <c r="E2580" s="325"/>
    </row>
    <row r="2581" spans="1:5">
      <c r="A2581" s="324"/>
      <c r="E2581" s="325"/>
    </row>
    <row r="2583" spans="1:5">
      <c r="A2583" s="324"/>
      <c r="E2583" s="325"/>
    </row>
    <row r="2584" spans="1:5">
      <c r="A2584" s="324"/>
      <c r="E2584" s="325"/>
    </row>
    <row r="2585" spans="1:5">
      <c r="E2585" s="325"/>
    </row>
    <row r="2586" spans="1:5">
      <c r="A2586" s="324"/>
      <c r="E2586" s="325"/>
    </row>
    <row r="2587" spans="1:5">
      <c r="A2587" s="324"/>
      <c r="E2587" s="325"/>
    </row>
    <row r="2588" spans="1:5">
      <c r="E2588" s="325"/>
    </row>
    <row r="2589" spans="1:5">
      <c r="A2589" s="324"/>
      <c r="E2589" s="325"/>
    </row>
    <row r="2590" spans="1:5">
      <c r="A2590" s="324"/>
      <c r="E2590" s="325"/>
    </row>
    <row r="2591" spans="1:5">
      <c r="A2591" s="324"/>
      <c r="E2591" s="325"/>
    </row>
    <row r="2593" spans="1:5">
      <c r="A2593" s="324"/>
      <c r="E2593" s="325"/>
    </row>
    <row r="2594" spans="1:5">
      <c r="A2594" s="324"/>
      <c r="E2594" s="325"/>
    </row>
    <row r="2596" spans="1:5">
      <c r="E2596" s="325"/>
    </row>
    <row r="2597" spans="1:5">
      <c r="A2597" s="324"/>
      <c r="E2597" s="325"/>
    </row>
    <row r="2598" spans="1:5">
      <c r="A2598" s="324"/>
      <c r="E2598" s="325"/>
    </row>
    <row r="2599" spans="1:5">
      <c r="A2599" s="324"/>
      <c r="E2599" s="325"/>
    </row>
    <row r="2601" spans="1:5">
      <c r="E2601" s="325"/>
    </row>
    <row r="2602" spans="1:5">
      <c r="E2602" s="325"/>
    </row>
    <row r="2603" spans="1:5">
      <c r="A2603" s="324"/>
      <c r="E2603" s="325"/>
    </row>
    <row r="2604" spans="1:5">
      <c r="A2604" s="324"/>
      <c r="E2604" s="325"/>
    </row>
    <row r="2605" spans="1:5">
      <c r="A2605" s="324"/>
      <c r="E2605" s="325"/>
    </row>
    <row r="2606" spans="1:5">
      <c r="E2606" s="325"/>
    </row>
    <row r="2607" spans="1:5">
      <c r="A2607" s="324"/>
      <c r="E2607" s="325"/>
    </row>
    <row r="2608" spans="1:5">
      <c r="A2608" s="324"/>
      <c r="E2608" s="325"/>
    </row>
    <row r="2609" spans="1:5">
      <c r="A2609" s="324"/>
      <c r="E2609" s="325"/>
    </row>
    <row r="2610" spans="1:5">
      <c r="A2610" s="324"/>
      <c r="E2610" s="325"/>
    </row>
    <row r="2612" spans="1:5">
      <c r="A2612" s="324"/>
      <c r="E2612" s="325"/>
    </row>
    <row r="2613" spans="1:5">
      <c r="A2613" s="324"/>
      <c r="E2613" s="325"/>
    </row>
    <row r="2614" spans="1:5">
      <c r="A2614" s="324"/>
      <c r="E2614" s="325"/>
    </row>
    <row r="2615" spans="1:5">
      <c r="A2615" s="324"/>
      <c r="E2615" s="325"/>
    </row>
    <row r="2616" spans="1:5">
      <c r="A2616" s="324"/>
      <c r="E2616" s="325"/>
    </row>
    <row r="2617" spans="1:5">
      <c r="A2617" s="324"/>
      <c r="E2617" s="325"/>
    </row>
    <row r="2618" spans="1:5">
      <c r="A2618" s="324"/>
      <c r="E2618" s="325"/>
    </row>
    <row r="2619" spans="1:5">
      <c r="A2619" s="324"/>
      <c r="E2619" s="325"/>
    </row>
    <row r="2620" spans="1:5">
      <c r="A2620" s="324"/>
      <c r="E2620" s="325"/>
    </row>
    <row r="2621" spans="1:5">
      <c r="A2621" s="324"/>
      <c r="E2621" s="325"/>
    </row>
    <row r="2622" spans="1:5">
      <c r="A2622" s="324"/>
      <c r="E2622" s="325"/>
    </row>
    <row r="2623" spans="1:5">
      <c r="E2623" s="325"/>
    </row>
    <row r="2624" spans="1:5">
      <c r="E2624" s="325"/>
    </row>
    <row r="2625" spans="1:5">
      <c r="E2625" s="325"/>
    </row>
    <row r="2626" spans="1:5">
      <c r="A2626" s="324"/>
      <c r="E2626" s="325"/>
    </row>
    <row r="2627" spans="1:5">
      <c r="A2627" s="324"/>
      <c r="E2627" s="325"/>
    </row>
    <row r="2628" spans="1:5">
      <c r="A2628" s="324"/>
      <c r="E2628" s="325"/>
    </row>
    <row r="2629" spans="1:5">
      <c r="A2629" s="324"/>
      <c r="E2629" s="325"/>
    </row>
    <row r="2630" spans="1:5">
      <c r="A2630" s="324"/>
      <c r="E2630" s="325"/>
    </row>
    <row r="2631" spans="1:5">
      <c r="A2631" s="324"/>
      <c r="E2631" s="325"/>
    </row>
    <row r="2632" spans="1:5">
      <c r="E2632" s="325"/>
    </row>
    <row r="2633" spans="1:5">
      <c r="A2633" s="324"/>
      <c r="E2633" s="325"/>
    </row>
    <row r="2634" spans="1:5">
      <c r="A2634" s="324"/>
      <c r="E2634" s="325"/>
    </row>
    <row r="2635" spans="1:5">
      <c r="A2635" s="324"/>
      <c r="E2635" s="325"/>
    </row>
    <row r="2637" spans="1:5">
      <c r="A2637" s="324"/>
      <c r="E2637" s="325"/>
    </row>
    <row r="2638" spans="1:5">
      <c r="A2638" s="324"/>
      <c r="E2638" s="325"/>
    </row>
    <row r="2639" spans="1:5">
      <c r="A2639" s="324"/>
      <c r="E2639" s="325"/>
    </row>
    <row r="2640" spans="1:5">
      <c r="E2640" s="325"/>
    </row>
    <row r="2641" spans="1:5">
      <c r="E2641" s="325"/>
    </row>
    <row r="2642" spans="1:5">
      <c r="E2642" s="325"/>
    </row>
    <row r="2643" spans="1:5">
      <c r="A2643" s="324"/>
      <c r="E2643" s="325"/>
    </row>
    <row r="2644" spans="1:5">
      <c r="A2644" s="324"/>
      <c r="E2644" s="325"/>
    </row>
    <row r="2645" spans="1:5">
      <c r="A2645" s="324"/>
      <c r="E2645" s="325"/>
    </row>
    <row r="2646" spans="1:5">
      <c r="A2646" s="324"/>
      <c r="E2646" s="325"/>
    </row>
    <row r="2648" spans="1:5">
      <c r="A2648" s="324"/>
      <c r="E2648" s="325"/>
    </row>
    <row r="2650" spans="1:5">
      <c r="A2650" s="324"/>
      <c r="E2650" s="325"/>
    </row>
    <row r="2652" spans="1:5">
      <c r="A2652" s="324"/>
      <c r="E2652" s="325"/>
    </row>
    <row r="2653" spans="1:5">
      <c r="A2653" s="324"/>
      <c r="E2653" s="325"/>
    </row>
    <row r="2654" spans="1:5">
      <c r="A2654" s="324"/>
      <c r="E2654" s="325"/>
    </row>
    <row r="2655" spans="1:5">
      <c r="E2655" s="325"/>
    </row>
    <row r="2656" spans="1:5">
      <c r="A2656" s="324"/>
      <c r="E2656" s="325"/>
    </row>
    <row r="2657" spans="1:5">
      <c r="A2657" s="324"/>
      <c r="E2657" s="325"/>
    </row>
    <row r="2658" spans="1:5">
      <c r="A2658" s="324"/>
      <c r="E2658" s="325"/>
    </row>
    <row r="2659" spans="1:5">
      <c r="A2659" s="324"/>
      <c r="E2659" s="325"/>
    </row>
    <row r="2661" spans="1:5">
      <c r="A2661" s="324"/>
      <c r="E2661" s="325"/>
    </row>
    <row r="2662" spans="1:5">
      <c r="A2662" s="324"/>
      <c r="E2662" s="325"/>
    </row>
    <row r="2664" spans="1:5">
      <c r="A2664" s="324"/>
      <c r="E2664" s="325"/>
    </row>
    <row r="2665" spans="1:5">
      <c r="A2665" s="324"/>
      <c r="E2665" s="325"/>
    </row>
    <row r="2666" spans="1:5">
      <c r="A2666" s="324"/>
      <c r="E2666" s="325"/>
    </row>
    <row r="2667" spans="1:5">
      <c r="A2667" s="324"/>
      <c r="E2667" s="325"/>
    </row>
    <row r="2668" spans="1:5">
      <c r="A2668" s="324"/>
      <c r="E2668" s="325"/>
    </row>
    <row r="2669" spans="1:5">
      <c r="A2669" s="324"/>
      <c r="E2669" s="325"/>
    </row>
    <row r="2670" spans="1:5">
      <c r="A2670" s="324"/>
      <c r="E2670" s="325"/>
    </row>
    <row r="2671" spans="1:5">
      <c r="A2671" s="324"/>
      <c r="E2671" s="325"/>
    </row>
    <row r="2672" spans="1:5">
      <c r="E2672" s="325"/>
    </row>
    <row r="2673" spans="1:5">
      <c r="A2673" s="324"/>
      <c r="E2673" s="325"/>
    </row>
    <row r="2674" spans="1:5">
      <c r="A2674" s="324"/>
      <c r="E2674" s="325"/>
    </row>
    <row r="2675" spans="1:5">
      <c r="A2675" s="324"/>
      <c r="E2675" s="325"/>
    </row>
    <row r="2676" spans="1:5">
      <c r="A2676" s="324"/>
      <c r="E2676" s="325"/>
    </row>
    <row r="2677" spans="1:5">
      <c r="E2677" s="325"/>
    </row>
    <row r="2678" spans="1:5">
      <c r="A2678" s="324"/>
      <c r="E2678" s="325"/>
    </row>
    <row r="2679" spans="1:5">
      <c r="A2679" s="324"/>
      <c r="E2679" s="325"/>
    </row>
    <row r="2680" spans="1:5">
      <c r="E2680" s="325"/>
    </row>
    <row r="2681" spans="1:5">
      <c r="A2681" s="324"/>
      <c r="E2681" s="325"/>
    </row>
    <row r="2682" spans="1:5">
      <c r="A2682" s="324"/>
      <c r="E2682" s="325"/>
    </row>
    <row r="2683" spans="1:5">
      <c r="A2683" s="324"/>
      <c r="E2683" s="325"/>
    </row>
    <row r="2684" spans="1:5">
      <c r="E2684" s="325"/>
    </row>
    <row r="2685" spans="1:5">
      <c r="A2685" s="324"/>
      <c r="E2685" s="325"/>
    </row>
    <row r="2686" spans="1:5">
      <c r="A2686" s="324"/>
      <c r="E2686" s="325"/>
    </row>
    <row r="2687" spans="1:5">
      <c r="A2687" s="324"/>
      <c r="E2687" s="325"/>
    </row>
    <row r="2688" spans="1:5">
      <c r="A2688" s="324"/>
      <c r="E2688" s="325"/>
    </row>
    <row r="2689" spans="1:5">
      <c r="A2689" s="324"/>
      <c r="E2689" s="325"/>
    </row>
    <row r="2690" spans="1:5">
      <c r="A2690" s="324"/>
      <c r="E2690" s="325"/>
    </row>
    <row r="2691" spans="1:5">
      <c r="A2691" s="324"/>
      <c r="E2691" s="325"/>
    </row>
    <row r="2692" spans="1:5">
      <c r="A2692" s="324"/>
      <c r="E2692" s="325"/>
    </row>
    <row r="2693" spans="1:5">
      <c r="A2693" s="324"/>
      <c r="E2693" s="325"/>
    </row>
    <row r="2694" spans="1:5">
      <c r="A2694" s="324"/>
      <c r="E2694" s="325"/>
    </row>
    <row r="2695" spans="1:5">
      <c r="A2695" s="324"/>
      <c r="E2695" s="325"/>
    </row>
    <row r="2696" spans="1:5">
      <c r="A2696" s="324"/>
      <c r="E2696" s="325"/>
    </row>
    <row r="2697" spans="1:5">
      <c r="A2697" s="324"/>
      <c r="E2697" s="325"/>
    </row>
    <row r="2698" spans="1:5">
      <c r="E2698" s="325"/>
    </row>
    <row r="2699" spans="1:5">
      <c r="A2699" s="324"/>
      <c r="E2699" s="325"/>
    </row>
    <row r="2700" spans="1:5">
      <c r="A2700" s="324"/>
      <c r="E2700" s="325"/>
    </row>
    <row r="2701" spans="1:5">
      <c r="E2701" s="325"/>
    </row>
    <row r="2702" spans="1:5">
      <c r="E2702" s="325"/>
    </row>
    <row r="2703" spans="1:5">
      <c r="E2703" s="325"/>
    </row>
    <row r="2704" spans="1:5">
      <c r="E2704" s="325"/>
    </row>
    <row r="2705" spans="1:5">
      <c r="A2705" s="324"/>
      <c r="E2705" s="325"/>
    </row>
    <row r="2706" spans="1:5">
      <c r="A2706" s="324"/>
      <c r="E2706" s="325"/>
    </row>
    <row r="2707" spans="1:5">
      <c r="A2707" s="324"/>
      <c r="E2707" s="325"/>
    </row>
    <row r="2708" spans="1:5">
      <c r="A2708" s="324"/>
      <c r="E2708" s="325"/>
    </row>
    <row r="2709" spans="1:5">
      <c r="A2709" s="324"/>
      <c r="E2709" s="325"/>
    </row>
    <row r="2710" spans="1:5">
      <c r="A2710" s="324"/>
      <c r="E2710" s="325"/>
    </row>
    <row r="2711" spans="1:5">
      <c r="A2711" s="324"/>
      <c r="E2711" s="325"/>
    </row>
    <row r="2713" spans="1:5">
      <c r="A2713" s="324"/>
      <c r="E2713" s="325"/>
    </row>
    <row r="2714" spans="1:5">
      <c r="A2714" s="324"/>
      <c r="E2714" s="325"/>
    </row>
    <row r="2716" spans="1:5">
      <c r="A2716" s="324"/>
      <c r="E2716" s="325"/>
    </row>
    <row r="2717" spans="1:5">
      <c r="A2717" s="324"/>
      <c r="E2717" s="325"/>
    </row>
    <row r="2718" spans="1:5">
      <c r="A2718" s="324"/>
      <c r="E2718" s="325"/>
    </row>
    <row r="2719" spans="1:5">
      <c r="A2719" s="324"/>
      <c r="E2719" s="325"/>
    </row>
    <row r="2720" spans="1:5">
      <c r="A2720" s="324"/>
      <c r="E2720" s="325"/>
    </row>
    <row r="2722" spans="1:5">
      <c r="A2722" s="324"/>
      <c r="E2722" s="325"/>
    </row>
    <row r="2723" spans="1:5">
      <c r="A2723" s="324"/>
      <c r="E2723" s="325"/>
    </row>
    <row r="2724" spans="1:5">
      <c r="A2724" s="324"/>
      <c r="E2724" s="325"/>
    </row>
    <row r="2725" spans="1:5">
      <c r="A2725" s="324"/>
      <c r="E2725" s="325"/>
    </row>
    <row r="2726" spans="1:5">
      <c r="E2726" s="325"/>
    </row>
    <row r="2727" spans="1:5">
      <c r="A2727" s="324"/>
      <c r="E2727" s="325"/>
    </row>
    <row r="2728" spans="1:5">
      <c r="A2728" s="324"/>
      <c r="E2728" s="325"/>
    </row>
    <row r="2729" spans="1:5">
      <c r="A2729" s="324"/>
      <c r="E2729" s="325"/>
    </row>
    <row r="2730" spans="1:5">
      <c r="A2730" s="324"/>
      <c r="E2730" s="325"/>
    </row>
    <row r="2731" spans="1:5">
      <c r="A2731" s="324"/>
      <c r="E2731" s="325"/>
    </row>
    <row r="2732" spans="1:5">
      <c r="E2732" s="325"/>
    </row>
    <row r="2733" spans="1:5">
      <c r="A2733" s="324"/>
      <c r="E2733" s="325"/>
    </row>
    <row r="2734" spans="1:5">
      <c r="A2734" s="324"/>
      <c r="E2734" s="325"/>
    </row>
    <row r="2735" spans="1:5">
      <c r="A2735" s="324"/>
      <c r="E2735" s="325"/>
    </row>
    <row r="2736" spans="1:5">
      <c r="E2736" s="325"/>
    </row>
    <row r="2737" spans="1:5">
      <c r="E2737" s="325"/>
    </row>
    <row r="2738" spans="1:5">
      <c r="A2738" s="324"/>
      <c r="E2738" s="325"/>
    </row>
    <row r="2740" spans="1:5">
      <c r="E2740" s="325"/>
    </row>
    <row r="2741" spans="1:5">
      <c r="A2741" s="324"/>
      <c r="E2741" s="325"/>
    </row>
    <row r="2742" spans="1:5">
      <c r="A2742" s="324"/>
      <c r="E2742" s="325"/>
    </row>
    <row r="2743" spans="1:5">
      <c r="E2743" s="325"/>
    </row>
    <row r="2744" spans="1:5">
      <c r="A2744" s="324"/>
      <c r="E2744" s="325"/>
    </row>
    <row r="2745" spans="1:5">
      <c r="A2745" s="324"/>
      <c r="E2745" s="325"/>
    </row>
    <row r="2746" spans="1:5">
      <c r="A2746" s="324"/>
      <c r="E2746" s="325"/>
    </row>
    <row r="2747" spans="1:5">
      <c r="A2747" s="324"/>
      <c r="E2747" s="325"/>
    </row>
    <row r="2748" spans="1:5">
      <c r="A2748" s="324"/>
      <c r="E2748" s="325"/>
    </row>
    <row r="2749" spans="1:5">
      <c r="A2749" s="324"/>
      <c r="E2749" s="325"/>
    </row>
    <row r="2750" spans="1:5">
      <c r="A2750" s="324"/>
      <c r="E2750" s="325"/>
    </row>
    <row r="2751" spans="1:5">
      <c r="A2751" s="324"/>
      <c r="E2751" s="325"/>
    </row>
    <row r="2752" spans="1:5">
      <c r="A2752" s="324"/>
      <c r="E2752" s="325"/>
    </row>
    <row r="2753" spans="1:5">
      <c r="A2753" s="324"/>
      <c r="E2753" s="325"/>
    </row>
    <row r="2754" spans="1:5">
      <c r="A2754" s="324"/>
      <c r="E2754" s="325"/>
    </row>
    <row r="2755" spans="1:5">
      <c r="A2755" s="324"/>
      <c r="E2755" s="325"/>
    </row>
    <row r="2756" spans="1:5">
      <c r="E2756" s="325"/>
    </row>
    <row r="2757" spans="1:5">
      <c r="A2757" s="324"/>
      <c r="E2757" s="325"/>
    </row>
    <row r="2758" spans="1:5">
      <c r="A2758" s="324"/>
      <c r="E2758" s="325"/>
    </row>
    <row r="2759" spans="1:5">
      <c r="A2759" s="324"/>
      <c r="E2759" s="325"/>
    </row>
    <row r="2760" spans="1:5">
      <c r="A2760" s="324"/>
      <c r="E2760" s="325"/>
    </row>
    <row r="2761" spans="1:5">
      <c r="A2761" s="324"/>
      <c r="E2761" s="325"/>
    </row>
    <row r="2762" spans="1:5">
      <c r="A2762" s="324"/>
      <c r="E2762" s="325"/>
    </row>
    <row r="2763" spans="1:5">
      <c r="A2763" s="324"/>
      <c r="E2763" s="325"/>
    </row>
    <row r="2764" spans="1:5">
      <c r="A2764" s="324"/>
      <c r="E2764" s="325"/>
    </row>
    <row r="2765" spans="1:5">
      <c r="E2765" s="325"/>
    </row>
    <row r="2766" spans="1:5">
      <c r="A2766" s="324"/>
      <c r="E2766" s="325"/>
    </row>
    <row r="2767" spans="1:5">
      <c r="A2767" s="324"/>
      <c r="E2767" s="325"/>
    </row>
    <row r="2768" spans="1:5">
      <c r="E2768" s="325"/>
    </row>
    <row r="2769" spans="1:5">
      <c r="A2769" s="324"/>
      <c r="E2769" s="325"/>
    </row>
    <row r="2770" spans="1:5">
      <c r="A2770" s="324"/>
      <c r="E2770" s="325"/>
    </row>
    <row r="2771" spans="1:5">
      <c r="A2771" s="324"/>
      <c r="E2771" s="325"/>
    </row>
    <row r="2772" spans="1:5">
      <c r="A2772" s="324"/>
      <c r="E2772" s="325"/>
    </row>
    <row r="2773" spans="1:5">
      <c r="A2773" s="324"/>
      <c r="E2773" s="325"/>
    </row>
    <row r="2774" spans="1:5">
      <c r="A2774" s="324"/>
      <c r="E2774" s="325"/>
    </row>
    <row r="2776" spans="1:5">
      <c r="A2776" s="324"/>
      <c r="E2776" s="325"/>
    </row>
    <row r="2777" spans="1:5">
      <c r="E2777" s="325"/>
    </row>
    <row r="2778" spans="1:5">
      <c r="E2778" s="325"/>
    </row>
    <row r="2779" spans="1:5">
      <c r="A2779" s="324"/>
      <c r="E2779" s="325"/>
    </row>
    <row r="2780" spans="1:5">
      <c r="A2780" s="324"/>
      <c r="E2780" s="325"/>
    </row>
    <row r="2782" spans="1:5">
      <c r="E2782" s="325"/>
    </row>
    <row r="2783" spans="1:5">
      <c r="E2783" s="325"/>
    </row>
    <row r="2784" spans="1:5">
      <c r="E2784" s="325"/>
    </row>
    <row r="2785" spans="1:5">
      <c r="E2785" s="325"/>
    </row>
    <row r="2786" spans="1:5">
      <c r="A2786" s="324"/>
      <c r="E2786" s="325"/>
    </row>
    <row r="2787" spans="1:5">
      <c r="A2787" s="324"/>
      <c r="E2787" s="325"/>
    </row>
    <row r="2788" spans="1:5">
      <c r="A2788" s="324"/>
      <c r="E2788" s="325"/>
    </row>
    <row r="2790" spans="1:5">
      <c r="E2790" s="325"/>
    </row>
    <row r="2791" spans="1:5">
      <c r="A2791" s="324"/>
      <c r="E2791" s="325"/>
    </row>
    <row r="2792" spans="1:5">
      <c r="A2792" s="324"/>
      <c r="E2792" s="325"/>
    </row>
    <row r="2793" spans="1:5">
      <c r="A2793" s="324"/>
      <c r="E2793" s="325"/>
    </row>
    <row r="2794" spans="1:5">
      <c r="A2794" s="324"/>
      <c r="E2794" s="325"/>
    </row>
    <row r="2795" spans="1:5">
      <c r="E2795" s="325"/>
    </row>
    <row r="2796" spans="1:5">
      <c r="A2796" s="324"/>
      <c r="E2796" s="325"/>
    </row>
    <row r="2797" spans="1:5">
      <c r="A2797" s="324"/>
      <c r="E2797" s="325"/>
    </row>
    <row r="2798" spans="1:5">
      <c r="A2798" s="324"/>
      <c r="E2798" s="325"/>
    </row>
    <row r="2799" spans="1:5">
      <c r="A2799" s="324"/>
      <c r="E2799" s="325"/>
    </row>
    <row r="2800" spans="1:5">
      <c r="E2800" s="325"/>
    </row>
    <row r="2801" spans="1:5">
      <c r="E2801" s="325"/>
    </row>
    <row r="2802" spans="1:5">
      <c r="A2802" s="324"/>
      <c r="E2802" s="325"/>
    </row>
    <row r="2803" spans="1:5">
      <c r="E2803" s="325"/>
    </row>
    <row r="2804" spans="1:5">
      <c r="E2804" s="325"/>
    </row>
    <row r="2805" spans="1:5">
      <c r="E2805" s="325"/>
    </row>
    <row r="2806" spans="1:5">
      <c r="A2806" s="324"/>
      <c r="E2806" s="325"/>
    </row>
    <row r="2807" spans="1:5">
      <c r="E2807" s="325"/>
    </row>
    <row r="2808" spans="1:5">
      <c r="E2808" s="325"/>
    </row>
    <row r="2809" spans="1:5">
      <c r="A2809" s="324"/>
      <c r="E2809" s="325"/>
    </row>
    <row r="2810" spans="1:5">
      <c r="A2810" s="324"/>
      <c r="E2810" s="325"/>
    </row>
    <row r="2811" spans="1:5">
      <c r="A2811" s="324"/>
      <c r="E2811" s="325"/>
    </row>
    <row r="2812" spans="1:5">
      <c r="E2812" s="325"/>
    </row>
    <row r="2813" spans="1:5">
      <c r="E2813" s="325"/>
    </row>
    <row r="2814" spans="1:5">
      <c r="E2814" s="325"/>
    </row>
    <row r="2815" spans="1:5">
      <c r="A2815" s="324"/>
      <c r="E2815" s="325"/>
    </row>
    <row r="2816" spans="1:5">
      <c r="A2816" s="324"/>
      <c r="E2816" s="325"/>
    </row>
    <row r="2818" spans="1:5">
      <c r="A2818" s="324"/>
      <c r="E2818" s="325"/>
    </row>
    <row r="2819" spans="1:5">
      <c r="A2819" s="324"/>
      <c r="E2819" s="325"/>
    </row>
    <row r="2820" spans="1:5">
      <c r="E2820" s="325"/>
    </row>
    <row r="2821" spans="1:5">
      <c r="E2821" s="325"/>
    </row>
    <row r="2822" spans="1:5">
      <c r="A2822" s="324"/>
      <c r="E2822" s="325"/>
    </row>
    <row r="2823" spans="1:5">
      <c r="E2823" s="325"/>
    </row>
    <row r="2824" spans="1:5">
      <c r="E2824" s="325"/>
    </row>
    <row r="2825" spans="1:5">
      <c r="A2825" s="324"/>
      <c r="E2825" s="325"/>
    </row>
    <row r="2826" spans="1:5">
      <c r="A2826" s="324"/>
      <c r="E2826" s="325"/>
    </row>
    <row r="2827" spans="1:5">
      <c r="E2827" s="325"/>
    </row>
    <row r="2828" spans="1:5">
      <c r="A2828" s="324"/>
      <c r="E2828" s="325"/>
    </row>
    <row r="2829" spans="1:5">
      <c r="A2829" s="324"/>
      <c r="E2829" s="325"/>
    </row>
    <row r="2830" spans="1:5">
      <c r="A2830" s="324"/>
      <c r="E2830" s="325"/>
    </row>
    <row r="2831" spans="1:5">
      <c r="A2831" s="324"/>
      <c r="E2831" s="325"/>
    </row>
    <row r="2833" spans="1:5">
      <c r="A2833" s="324"/>
      <c r="E2833" s="325"/>
    </row>
    <row r="2834" spans="1:5">
      <c r="A2834" s="324"/>
      <c r="E2834" s="325"/>
    </row>
    <row r="2835" spans="1:5">
      <c r="E2835" s="325"/>
    </row>
    <row r="2836" spans="1:5">
      <c r="A2836" s="324"/>
      <c r="E2836" s="325"/>
    </row>
    <row r="2838" spans="1:5">
      <c r="A2838" s="324"/>
      <c r="E2838" s="325"/>
    </row>
    <row r="2839" spans="1:5">
      <c r="A2839" s="324"/>
      <c r="E2839" s="325"/>
    </row>
    <row r="2840" spans="1:5">
      <c r="E2840" s="325"/>
    </row>
    <row r="2841" spans="1:5">
      <c r="A2841" s="324"/>
      <c r="E2841" s="325"/>
    </row>
    <row r="2843" spans="1:5">
      <c r="A2843" s="324"/>
      <c r="E2843" s="325"/>
    </row>
    <row r="2844" spans="1:5">
      <c r="A2844" s="324"/>
      <c r="E2844" s="325"/>
    </row>
    <row r="2845" spans="1:5">
      <c r="E2845" s="325"/>
    </row>
    <row r="2846" spans="1:5">
      <c r="E2846" s="325"/>
    </row>
    <row r="2847" spans="1:5">
      <c r="A2847" s="324"/>
      <c r="E2847" s="325"/>
    </row>
    <row r="2848" spans="1:5">
      <c r="A2848" s="324"/>
      <c r="E2848" s="325"/>
    </row>
    <row r="2849" spans="1:5">
      <c r="E2849" s="325"/>
    </row>
    <row r="2850" spans="1:5">
      <c r="A2850" s="324"/>
      <c r="E2850" s="325"/>
    </row>
    <row r="2851" spans="1:5">
      <c r="A2851" s="324"/>
      <c r="E2851" s="325"/>
    </row>
    <row r="2852" spans="1:5">
      <c r="A2852" s="324"/>
      <c r="E2852" s="325"/>
    </row>
    <row r="2853" spans="1:5">
      <c r="A2853" s="324"/>
      <c r="E2853" s="325"/>
    </row>
    <row r="2854" spans="1:5">
      <c r="E2854" s="325"/>
    </row>
    <row r="2855" spans="1:5">
      <c r="E2855" s="325"/>
    </row>
    <row r="2856" spans="1:5">
      <c r="A2856" s="324"/>
      <c r="E2856" s="325"/>
    </row>
    <row r="2857" spans="1:5">
      <c r="A2857" s="324"/>
      <c r="E2857" s="325"/>
    </row>
    <row r="2858" spans="1:5">
      <c r="A2858" s="324"/>
      <c r="E2858" s="325"/>
    </row>
    <row r="2860" spans="1:5">
      <c r="E2860" s="325"/>
    </row>
    <row r="2861" spans="1:5">
      <c r="E2861" s="325"/>
    </row>
    <row r="2862" spans="1:5">
      <c r="A2862" s="324"/>
      <c r="E2862" s="325"/>
    </row>
    <row r="2863" spans="1:5">
      <c r="A2863" s="324"/>
      <c r="E2863" s="325"/>
    </row>
    <row r="2864" spans="1:5">
      <c r="E2864" s="325"/>
    </row>
    <row r="2865" spans="1:5">
      <c r="E2865" s="325"/>
    </row>
    <row r="2866" spans="1:5">
      <c r="A2866" s="324"/>
      <c r="E2866" s="325"/>
    </row>
    <row r="2867" spans="1:5">
      <c r="A2867" s="324"/>
      <c r="E2867" s="325"/>
    </row>
    <row r="2868" spans="1:5">
      <c r="A2868" s="324"/>
      <c r="E2868" s="325"/>
    </row>
    <row r="2869" spans="1:5">
      <c r="A2869" s="324"/>
      <c r="E2869" s="325"/>
    </row>
    <row r="2870" spans="1:5">
      <c r="A2870" s="324"/>
      <c r="E2870" s="325"/>
    </row>
    <row r="2871" spans="1:5">
      <c r="A2871" s="324"/>
      <c r="E2871" s="325"/>
    </row>
    <row r="2873" spans="1:5">
      <c r="A2873" s="324"/>
      <c r="E2873" s="325"/>
    </row>
    <row r="2874" spans="1:5">
      <c r="A2874" s="324"/>
      <c r="E2874" s="325"/>
    </row>
    <row r="2875" spans="1:5">
      <c r="A2875" s="324"/>
      <c r="E2875" s="325"/>
    </row>
    <row r="2876" spans="1:5">
      <c r="A2876" s="324"/>
      <c r="E2876" s="325"/>
    </row>
    <row r="2878" spans="1:5">
      <c r="E2878" s="325"/>
    </row>
    <row r="2879" spans="1:5">
      <c r="E2879" s="325"/>
    </row>
    <row r="2880" spans="1:5">
      <c r="A2880" s="324"/>
      <c r="E2880" s="325"/>
    </row>
    <row r="2881" spans="1:5">
      <c r="A2881" s="324"/>
      <c r="E2881" s="325"/>
    </row>
    <row r="2882" spans="1:5">
      <c r="A2882" s="324"/>
      <c r="E2882" s="325"/>
    </row>
    <row r="2883" spans="1:5">
      <c r="A2883" s="324"/>
      <c r="E2883" s="325"/>
    </row>
    <row r="2884" spans="1:5">
      <c r="A2884" s="324"/>
      <c r="E2884" s="325"/>
    </row>
    <row r="2885" spans="1:5">
      <c r="A2885" s="324"/>
      <c r="E2885" s="325"/>
    </row>
    <row r="2886" spans="1:5">
      <c r="A2886" s="324"/>
      <c r="E2886" s="325"/>
    </row>
    <row r="2887" spans="1:5">
      <c r="A2887" s="324"/>
      <c r="E2887" s="325"/>
    </row>
    <row r="2888" spans="1:5">
      <c r="A2888" s="324"/>
      <c r="E2888" s="325"/>
    </row>
    <row r="2889" spans="1:5">
      <c r="A2889" s="324"/>
      <c r="E2889" s="325"/>
    </row>
    <row r="2890" spans="1:5">
      <c r="A2890" s="324"/>
      <c r="E2890" s="325"/>
    </row>
    <row r="2891" spans="1:5">
      <c r="A2891" s="324"/>
      <c r="E2891" s="325"/>
    </row>
    <row r="2892" spans="1:5">
      <c r="A2892" s="324"/>
      <c r="E2892" s="325"/>
    </row>
    <row r="2893" spans="1:5">
      <c r="A2893" s="324"/>
      <c r="E2893" s="325"/>
    </row>
    <row r="2894" spans="1:5">
      <c r="A2894" s="324"/>
      <c r="E2894" s="325"/>
    </row>
    <row r="2895" spans="1:5">
      <c r="A2895" s="324"/>
      <c r="E2895" s="325"/>
    </row>
    <row r="2897" spans="1:5">
      <c r="E2897" s="325"/>
    </row>
    <row r="2899" spans="1:5">
      <c r="A2899" s="324"/>
      <c r="E2899" s="325"/>
    </row>
    <row r="2900" spans="1:5">
      <c r="A2900" s="324"/>
      <c r="E2900" s="325"/>
    </row>
    <row r="2901" spans="1:5">
      <c r="E2901" s="325"/>
    </row>
    <row r="2902" spans="1:5">
      <c r="A2902" s="324"/>
      <c r="E2902" s="325"/>
    </row>
    <row r="2903" spans="1:5">
      <c r="E2903" s="325"/>
    </row>
    <row r="2904" spans="1:5">
      <c r="E2904" s="325"/>
    </row>
    <row r="2905" spans="1:5">
      <c r="E2905" s="325"/>
    </row>
    <row r="2906" spans="1:5">
      <c r="E2906" s="325"/>
    </row>
    <row r="2907" spans="1:5">
      <c r="A2907" s="324"/>
      <c r="E2907" s="325"/>
    </row>
    <row r="2909" spans="1:5">
      <c r="E2909" s="325"/>
    </row>
    <row r="2910" spans="1:5">
      <c r="E2910" s="325"/>
    </row>
    <row r="2911" spans="1:5">
      <c r="A2911" s="324"/>
      <c r="E2911" s="325"/>
    </row>
    <row r="2912" spans="1:5">
      <c r="A2912" s="324"/>
      <c r="E2912" s="325"/>
    </row>
    <row r="2913" spans="1:5">
      <c r="A2913" s="324"/>
      <c r="E2913" s="325"/>
    </row>
    <row r="2914" spans="1:5">
      <c r="A2914" s="324"/>
      <c r="E2914" s="325"/>
    </row>
    <row r="2916" spans="1:5">
      <c r="A2916" s="324"/>
      <c r="E2916" s="325"/>
    </row>
    <row r="2918" spans="1:5">
      <c r="A2918" s="324"/>
      <c r="E2918" s="325"/>
    </row>
    <row r="2919" spans="1:5">
      <c r="A2919" s="324"/>
      <c r="E2919" s="325"/>
    </row>
    <row r="2920" spans="1:5">
      <c r="A2920" s="324"/>
      <c r="E2920" s="325"/>
    </row>
    <row r="2921" spans="1:5">
      <c r="A2921" s="324"/>
      <c r="E2921" s="325"/>
    </row>
    <row r="2922" spans="1:5">
      <c r="A2922" s="324"/>
      <c r="E2922" s="325"/>
    </row>
    <row r="2923" spans="1:5">
      <c r="A2923" s="324"/>
      <c r="E2923" s="325"/>
    </row>
    <row r="2925" spans="1:5">
      <c r="E2925" s="325"/>
    </row>
    <row r="2926" spans="1:5">
      <c r="E2926" s="325"/>
    </row>
    <row r="2927" spans="1:5">
      <c r="A2927" s="324"/>
      <c r="E2927" s="325"/>
    </row>
    <row r="2928" spans="1:5">
      <c r="A2928" s="324"/>
      <c r="E2928" s="325"/>
    </row>
    <row r="2929" spans="1:5">
      <c r="A2929" s="324"/>
      <c r="E2929" s="325"/>
    </row>
    <row r="2930" spans="1:5">
      <c r="A2930" s="324"/>
      <c r="E2930" s="325"/>
    </row>
    <row r="2931" spans="1:5">
      <c r="E2931" s="325"/>
    </row>
    <row r="2932" spans="1:5">
      <c r="A2932" s="324"/>
      <c r="E2932" s="325"/>
    </row>
    <row r="2933" spans="1:5">
      <c r="A2933" s="324"/>
      <c r="E2933" s="325"/>
    </row>
    <row r="2934" spans="1:5">
      <c r="A2934" s="324"/>
      <c r="E2934" s="325"/>
    </row>
    <row r="2935" spans="1:5">
      <c r="A2935" s="324"/>
      <c r="E2935" s="325"/>
    </row>
    <row r="2936" spans="1:5">
      <c r="A2936" s="324"/>
      <c r="E2936" s="325"/>
    </row>
    <row r="2937" spans="1:5">
      <c r="A2937" s="324"/>
      <c r="E2937" s="325"/>
    </row>
    <row r="2938" spans="1:5">
      <c r="A2938" s="324"/>
      <c r="E2938" s="325"/>
    </row>
    <row r="2939" spans="1:5">
      <c r="A2939" s="324"/>
      <c r="E2939" s="325"/>
    </row>
    <row r="2940" spans="1:5">
      <c r="A2940" s="324"/>
      <c r="E2940" s="325"/>
    </row>
    <row r="2941" spans="1:5">
      <c r="A2941" s="324"/>
      <c r="E2941" s="325"/>
    </row>
    <row r="2942" spans="1:5">
      <c r="A2942" s="324"/>
      <c r="E2942" s="325"/>
    </row>
    <row r="2943" spans="1:5">
      <c r="A2943" s="324"/>
      <c r="E2943" s="325"/>
    </row>
    <row r="2945" spans="1:5">
      <c r="E2945" s="325"/>
    </row>
    <row r="2946" spans="1:5">
      <c r="A2946" s="324"/>
      <c r="E2946" s="325"/>
    </row>
    <row r="2947" spans="1:5">
      <c r="A2947" s="324"/>
      <c r="E2947" s="325"/>
    </row>
    <row r="2948" spans="1:5">
      <c r="A2948" s="324"/>
      <c r="E2948" s="325"/>
    </row>
    <row r="2950" spans="1:5">
      <c r="E2950" s="325"/>
    </row>
    <row r="2951" spans="1:5">
      <c r="A2951" s="324"/>
      <c r="E2951" s="325"/>
    </row>
    <row r="2952" spans="1:5">
      <c r="A2952" s="324"/>
      <c r="E2952" s="325"/>
    </row>
    <row r="2953" spans="1:5">
      <c r="E2953" s="325"/>
    </row>
    <row r="2954" spans="1:5">
      <c r="E2954" s="325"/>
    </row>
    <row r="2955" spans="1:5">
      <c r="A2955" s="324"/>
      <c r="E2955" s="325"/>
    </row>
    <row r="2956" spans="1:5">
      <c r="A2956" s="324"/>
      <c r="E2956" s="325"/>
    </row>
    <row r="2958" spans="1:5">
      <c r="A2958" s="324"/>
      <c r="E2958" s="325"/>
    </row>
    <row r="2959" spans="1:5">
      <c r="E2959" s="325"/>
    </row>
    <row r="2960" spans="1:5">
      <c r="E2960" s="325"/>
    </row>
    <row r="2961" spans="1:5">
      <c r="A2961" s="324"/>
      <c r="E2961" s="325"/>
    </row>
    <row r="2963" spans="1:5">
      <c r="A2963" s="324"/>
      <c r="E2963" s="325"/>
    </row>
    <row r="2964" spans="1:5">
      <c r="A2964" s="324"/>
      <c r="E2964" s="325"/>
    </row>
    <row r="2965" spans="1:5">
      <c r="A2965" s="324"/>
      <c r="E2965" s="325"/>
    </row>
    <row r="2966" spans="1:5">
      <c r="A2966" s="324"/>
      <c r="E2966" s="325"/>
    </row>
    <row r="2967" spans="1:5">
      <c r="A2967" s="324"/>
      <c r="E2967" s="325"/>
    </row>
    <row r="2968" spans="1:5">
      <c r="A2968" s="324"/>
      <c r="E2968" s="325"/>
    </row>
    <row r="2969" spans="1:5">
      <c r="A2969" s="324"/>
      <c r="E2969" s="325"/>
    </row>
    <row r="2971" spans="1:5">
      <c r="E2971" s="325"/>
    </row>
    <row r="2972" spans="1:5">
      <c r="A2972" s="324"/>
      <c r="E2972" s="325"/>
    </row>
    <row r="2973" spans="1:5">
      <c r="A2973" s="324"/>
      <c r="E2973" s="325"/>
    </row>
    <row r="2974" spans="1:5">
      <c r="A2974" s="324"/>
      <c r="E2974" s="325"/>
    </row>
    <row r="2975" spans="1:5">
      <c r="A2975" s="324"/>
      <c r="E2975" s="325"/>
    </row>
    <row r="2976" spans="1:5">
      <c r="A2976" s="324"/>
      <c r="E2976" s="325"/>
    </row>
    <row r="2977" spans="1:5">
      <c r="A2977" s="324"/>
      <c r="E2977" s="325"/>
    </row>
    <row r="2978" spans="1:5">
      <c r="A2978" s="324"/>
      <c r="E2978" s="325"/>
    </row>
    <row r="2979" spans="1:5">
      <c r="A2979" s="324"/>
      <c r="E2979" s="325"/>
    </row>
    <row r="2980" spans="1:5">
      <c r="A2980" s="324"/>
      <c r="E2980" s="325"/>
    </row>
    <row r="2981" spans="1:5">
      <c r="A2981" s="324"/>
      <c r="E2981" s="325"/>
    </row>
    <row r="2982" spans="1:5">
      <c r="A2982" s="324"/>
      <c r="E2982" s="325"/>
    </row>
    <row r="2983" spans="1:5">
      <c r="E2983" s="325"/>
    </row>
    <row r="2984" spans="1:5">
      <c r="A2984" s="324"/>
      <c r="E2984" s="325"/>
    </row>
    <row r="2985" spans="1:5">
      <c r="A2985" s="324"/>
      <c r="E2985" s="325"/>
    </row>
    <row r="2986" spans="1:5">
      <c r="A2986" s="324"/>
      <c r="E2986" s="325"/>
    </row>
    <row r="2987" spans="1:5">
      <c r="A2987" s="324"/>
      <c r="E2987" s="325"/>
    </row>
    <row r="2988" spans="1:5">
      <c r="A2988" s="324"/>
      <c r="E2988" s="325"/>
    </row>
    <row r="2989" spans="1:5">
      <c r="A2989" s="324"/>
      <c r="E2989" s="325"/>
    </row>
    <row r="2990" spans="1:5">
      <c r="A2990" s="324"/>
      <c r="E2990" s="325"/>
    </row>
    <row r="2991" spans="1:5">
      <c r="E2991" s="325"/>
    </row>
    <row r="2992" spans="1:5">
      <c r="E2992" s="325"/>
    </row>
    <row r="2993" spans="1:5">
      <c r="E2993" s="325"/>
    </row>
    <row r="2994" spans="1:5">
      <c r="E2994" s="325"/>
    </row>
    <row r="2995" spans="1:5">
      <c r="E2995" s="325"/>
    </row>
    <row r="2996" spans="1:5">
      <c r="A2996" s="324"/>
      <c r="E2996" s="325"/>
    </row>
    <row r="2997" spans="1:5">
      <c r="A2997" s="324"/>
      <c r="E2997" s="325"/>
    </row>
    <row r="2998" spans="1:5">
      <c r="A2998" s="324"/>
      <c r="E2998" s="325"/>
    </row>
    <row r="3000" spans="1:5">
      <c r="E3000" s="325"/>
    </row>
    <row r="3001" spans="1:5">
      <c r="E3001" s="325"/>
    </row>
    <row r="3002" spans="1:5">
      <c r="E3002" s="325"/>
    </row>
    <row r="3003" spans="1:5">
      <c r="A3003" s="324"/>
      <c r="E3003" s="325"/>
    </row>
    <row r="3004" spans="1:5">
      <c r="E3004" s="325"/>
    </row>
    <row r="3005" spans="1:5">
      <c r="A3005" s="324"/>
      <c r="E3005" s="325"/>
    </row>
    <row r="3006" spans="1:5">
      <c r="A3006" s="324"/>
      <c r="E3006" s="325"/>
    </row>
    <row r="3007" spans="1:5">
      <c r="A3007" s="324"/>
      <c r="E3007" s="325"/>
    </row>
    <row r="3008" spans="1:5">
      <c r="A3008" s="324"/>
      <c r="E3008" s="325"/>
    </row>
    <row r="3009" spans="1:5">
      <c r="A3009" s="324"/>
      <c r="E3009" s="325"/>
    </row>
    <row r="3010" spans="1:5">
      <c r="A3010" s="324"/>
      <c r="E3010" s="325"/>
    </row>
    <row r="3012" spans="1:5">
      <c r="A3012" s="324"/>
      <c r="E3012" s="325"/>
    </row>
    <row r="3013" spans="1:5">
      <c r="A3013" s="324"/>
      <c r="E3013" s="325"/>
    </row>
    <row r="3014" spans="1:5">
      <c r="A3014" s="324"/>
      <c r="E3014" s="325"/>
    </row>
    <row r="3015" spans="1:5">
      <c r="A3015" s="324"/>
      <c r="E3015" s="325"/>
    </row>
    <row r="3016" spans="1:5">
      <c r="A3016" s="324"/>
      <c r="E3016" s="325"/>
    </row>
    <row r="3017" spans="1:5">
      <c r="A3017" s="324"/>
      <c r="E3017" s="325"/>
    </row>
    <row r="3018" spans="1:5">
      <c r="A3018" s="324"/>
      <c r="E3018" s="325"/>
    </row>
    <row r="3019" spans="1:5">
      <c r="A3019" s="324"/>
      <c r="E3019" s="325"/>
    </row>
    <row r="3020" spans="1:5">
      <c r="A3020" s="324"/>
      <c r="E3020" s="325"/>
    </row>
    <row r="3021" spans="1:5">
      <c r="A3021" s="324"/>
      <c r="E3021" s="325"/>
    </row>
    <row r="3022" spans="1:5">
      <c r="A3022" s="324"/>
      <c r="E3022" s="325"/>
    </row>
    <row r="3023" spans="1:5">
      <c r="A3023" s="324"/>
      <c r="E3023" s="325"/>
    </row>
    <row r="3025" spans="1:5">
      <c r="A3025" s="324"/>
      <c r="E3025" s="325"/>
    </row>
    <row r="3026" spans="1:5">
      <c r="A3026" s="324"/>
      <c r="E3026" s="325"/>
    </row>
    <row r="3027" spans="1:5">
      <c r="A3027" s="324"/>
      <c r="E3027" s="325"/>
    </row>
    <row r="3029" spans="1:5">
      <c r="A3029" s="324"/>
      <c r="E3029" s="325"/>
    </row>
    <row r="3030" spans="1:5">
      <c r="A3030" s="324"/>
      <c r="E3030" s="325"/>
    </row>
    <row r="3032" spans="1:5">
      <c r="A3032" s="324"/>
      <c r="E3032" s="325"/>
    </row>
    <row r="3033" spans="1:5">
      <c r="A3033" s="324"/>
      <c r="E3033" s="325"/>
    </row>
    <row r="3034" spans="1:5">
      <c r="A3034" s="324"/>
      <c r="E3034" s="325"/>
    </row>
    <row r="3035" spans="1:5">
      <c r="A3035" s="324"/>
      <c r="E3035" s="325"/>
    </row>
    <row r="3036" spans="1:5">
      <c r="A3036" s="324"/>
      <c r="E3036" s="325"/>
    </row>
    <row r="3037" spans="1:5">
      <c r="A3037" s="324"/>
      <c r="E3037" s="325"/>
    </row>
    <row r="3038" spans="1:5">
      <c r="A3038" s="324"/>
      <c r="E3038" s="325"/>
    </row>
    <row r="3039" spans="1:5">
      <c r="A3039" s="324"/>
      <c r="E3039" s="325"/>
    </row>
    <row r="3040" spans="1:5">
      <c r="A3040" s="324"/>
      <c r="E3040" s="325"/>
    </row>
    <row r="3041" spans="1:5">
      <c r="A3041" s="324"/>
      <c r="E3041" s="325"/>
    </row>
    <row r="3042" spans="1:5">
      <c r="A3042" s="324"/>
      <c r="E3042" s="325"/>
    </row>
    <row r="3043" spans="1:5">
      <c r="A3043" s="324"/>
      <c r="E3043" s="325"/>
    </row>
    <row r="3044" spans="1:5">
      <c r="A3044" s="324"/>
      <c r="E3044" s="325"/>
    </row>
    <row r="3045" spans="1:5">
      <c r="E3045" s="325"/>
    </row>
    <row r="3046" spans="1:5">
      <c r="E3046" s="325"/>
    </row>
    <row r="3047" spans="1:5">
      <c r="E3047" s="325"/>
    </row>
    <row r="3048" spans="1:5">
      <c r="E3048" s="325"/>
    </row>
    <row r="3049" spans="1:5">
      <c r="A3049" s="324"/>
      <c r="E3049" s="325"/>
    </row>
    <row r="3050" spans="1:5">
      <c r="A3050" s="324"/>
      <c r="E3050" s="325"/>
    </row>
    <row r="3051" spans="1:5">
      <c r="A3051" s="324"/>
      <c r="E3051" s="325"/>
    </row>
    <row r="3052" spans="1:5">
      <c r="A3052" s="324"/>
      <c r="E3052" s="325"/>
    </row>
    <row r="3054" spans="1:5">
      <c r="A3054" s="324"/>
      <c r="E3054" s="325"/>
    </row>
    <row r="3055" spans="1:5">
      <c r="E3055" s="325"/>
    </row>
    <row r="3056" spans="1:5">
      <c r="E3056" s="325"/>
    </row>
    <row r="3057" spans="1:5">
      <c r="E3057" s="325"/>
    </row>
    <row r="3058" spans="1:5">
      <c r="A3058" s="324"/>
      <c r="E3058" s="325"/>
    </row>
    <row r="3059" spans="1:5">
      <c r="A3059" s="324"/>
      <c r="E3059" s="325"/>
    </row>
    <row r="3060" spans="1:5">
      <c r="A3060" s="324"/>
      <c r="E3060" s="325"/>
    </row>
    <row r="3061" spans="1:5">
      <c r="A3061" s="324"/>
      <c r="E3061" s="325"/>
    </row>
    <row r="3062" spans="1:5">
      <c r="A3062" s="324"/>
      <c r="E3062" s="325"/>
    </row>
    <row r="3063" spans="1:5">
      <c r="A3063" s="324"/>
      <c r="E3063" s="325"/>
    </row>
    <row r="3064" spans="1:5">
      <c r="A3064" s="324"/>
      <c r="E3064" s="325"/>
    </row>
    <row r="3065" spans="1:5">
      <c r="A3065" s="324"/>
      <c r="E3065" s="325"/>
    </row>
    <row r="3066" spans="1:5">
      <c r="E3066" s="325"/>
    </row>
    <row r="3067" spans="1:5">
      <c r="E3067" s="325"/>
    </row>
    <row r="3068" spans="1:5">
      <c r="A3068" s="324"/>
      <c r="E3068" s="325"/>
    </row>
    <row r="3069" spans="1:5">
      <c r="A3069" s="324"/>
      <c r="E3069" s="325"/>
    </row>
    <row r="3071" spans="1:5">
      <c r="A3071" s="324"/>
      <c r="E3071" s="325"/>
    </row>
    <row r="3072" spans="1:5">
      <c r="A3072" s="324"/>
      <c r="E3072" s="325"/>
    </row>
    <row r="3074" spans="1:5">
      <c r="A3074" s="324"/>
      <c r="E3074" s="325"/>
    </row>
    <row r="3075" spans="1:5">
      <c r="A3075" s="324"/>
      <c r="E3075" s="325"/>
    </row>
    <row r="3076" spans="1:5">
      <c r="A3076" s="324"/>
      <c r="E3076" s="325"/>
    </row>
    <row r="3077" spans="1:5">
      <c r="A3077" s="324"/>
      <c r="E3077" s="325"/>
    </row>
    <row r="3078" spans="1:5">
      <c r="A3078" s="324"/>
      <c r="E3078" s="325"/>
    </row>
    <row r="3079" spans="1:5">
      <c r="A3079" s="324"/>
      <c r="E3079" s="325"/>
    </row>
    <row r="3080" spans="1:5">
      <c r="A3080" s="324"/>
      <c r="E3080" s="325"/>
    </row>
    <row r="3082" spans="1:5">
      <c r="E3082" s="325"/>
    </row>
    <row r="3083" spans="1:5">
      <c r="A3083" s="324"/>
      <c r="E3083" s="325"/>
    </row>
    <row r="3084" spans="1:5">
      <c r="A3084" s="324"/>
      <c r="E3084" s="325"/>
    </row>
    <row r="3085" spans="1:5">
      <c r="A3085" s="324"/>
      <c r="E3085" s="325"/>
    </row>
    <row r="3086" spans="1:5">
      <c r="A3086" s="324"/>
      <c r="E3086" s="325"/>
    </row>
    <row r="3087" spans="1:5">
      <c r="A3087" s="324"/>
      <c r="E3087" s="325"/>
    </row>
    <row r="3088" spans="1:5">
      <c r="A3088" s="324"/>
      <c r="E3088" s="325"/>
    </row>
    <row r="3089" spans="1:5">
      <c r="A3089" s="324"/>
      <c r="E3089" s="325"/>
    </row>
    <row r="3090" spans="1:5">
      <c r="A3090" s="324"/>
      <c r="E3090" s="325"/>
    </row>
    <row r="3091" spans="1:5">
      <c r="A3091" s="324"/>
      <c r="E3091" s="325"/>
    </row>
    <row r="3092" spans="1:5">
      <c r="A3092" s="324"/>
      <c r="E3092" s="325"/>
    </row>
    <row r="3093" spans="1:5">
      <c r="A3093" s="324"/>
      <c r="E3093" s="325"/>
    </row>
    <row r="3094" spans="1:5">
      <c r="A3094" s="324"/>
      <c r="E3094" s="325"/>
    </row>
    <row r="3096" spans="1:5">
      <c r="E3096" s="325"/>
    </row>
    <row r="3097" spans="1:5">
      <c r="A3097" s="324"/>
      <c r="E3097" s="325"/>
    </row>
    <row r="3098" spans="1:5">
      <c r="A3098" s="324"/>
      <c r="E3098" s="325"/>
    </row>
    <row r="3099" spans="1:5">
      <c r="E3099" s="325"/>
    </row>
    <row r="3100" spans="1:5">
      <c r="A3100" s="324"/>
      <c r="E3100" s="325"/>
    </row>
    <row r="3101" spans="1:5">
      <c r="A3101" s="324"/>
      <c r="E3101" s="325"/>
    </row>
    <row r="3102" spans="1:5">
      <c r="E3102" s="325"/>
    </row>
    <row r="3103" spans="1:5">
      <c r="E3103" s="325"/>
    </row>
    <row r="3104" spans="1:5">
      <c r="A3104" s="324"/>
      <c r="E3104" s="325"/>
    </row>
    <row r="3105" spans="1:5">
      <c r="A3105" s="324"/>
      <c r="E3105" s="325"/>
    </row>
    <row r="3106" spans="1:5">
      <c r="A3106" s="324"/>
      <c r="E3106" s="325"/>
    </row>
    <row r="3108" spans="1:5">
      <c r="A3108" s="324"/>
      <c r="E3108" s="325"/>
    </row>
    <row r="3109" spans="1:5">
      <c r="A3109" s="324"/>
      <c r="E3109" s="325"/>
    </row>
    <row r="3110" spans="1:5">
      <c r="A3110" s="324"/>
      <c r="E3110" s="325"/>
    </row>
    <row r="3111" spans="1:5">
      <c r="A3111" s="324"/>
      <c r="E3111" s="325"/>
    </row>
    <row r="3112" spans="1:5">
      <c r="E3112" s="325"/>
    </row>
    <row r="3113" spans="1:5">
      <c r="A3113" s="324"/>
      <c r="E3113" s="325"/>
    </row>
    <row r="3115" spans="1:5">
      <c r="A3115" s="324"/>
      <c r="E3115" s="325"/>
    </row>
    <row r="3117" spans="1:5">
      <c r="A3117" s="324"/>
      <c r="E3117" s="325"/>
    </row>
    <row r="3118" spans="1:5">
      <c r="A3118" s="324"/>
      <c r="E3118" s="325"/>
    </row>
    <row r="3119" spans="1:5">
      <c r="A3119" s="324"/>
      <c r="E3119" s="325"/>
    </row>
    <row r="3120" spans="1:5">
      <c r="A3120" s="324"/>
      <c r="E3120" s="325"/>
    </row>
    <row r="3121" spans="1:5">
      <c r="A3121" s="324"/>
      <c r="E3121" s="325"/>
    </row>
    <row r="3122" spans="1:5">
      <c r="A3122" s="324"/>
      <c r="E3122" s="325"/>
    </row>
    <row r="3124" spans="1:5">
      <c r="A3124" s="324"/>
      <c r="E3124" s="325"/>
    </row>
    <row r="3125" spans="1:5">
      <c r="A3125" s="324"/>
      <c r="E3125" s="325"/>
    </row>
    <row r="3126" spans="1:5">
      <c r="A3126" s="324"/>
      <c r="E3126" s="325"/>
    </row>
    <row r="3127" spans="1:5">
      <c r="E3127" s="325"/>
    </row>
    <row r="3128" spans="1:5">
      <c r="E3128" s="325"/>
    </row>
    <row r="3129" spans="1:5">
      <c r="E3129" s="325"/>
    </row>
    <row r="3130" spans="1:5">
      <c r="A3130" s="324"/>
      <c r="E3130" s="325"/>
    </row>
    <row r="3131" spans="1:5">
      <c r="A3131" s="324"/>
      <c r="E3131" s="325"/>
    </row>
    <row r="3133" spans="1:5">
      <c r="E3133" s="325"/>
    </row>
    <row r="3134" spans="1:5">
      <c r="E3134" s="325"/>
    </row>
    <row r="3135" spans="1:5">
      <c r="E3135" s="325"/>
    </row>
    <row r="3136" spans="1:5">
      <c r="A3136" s="324"/>
      <c r="E3136" s="325"/>
    </row>
    <row r="3137" spans="1:5">
      <c r="A3137" s="324"/>
      <c r="E3137" s="325"/>
    </row>
    <row r="3138" spans="1:5">
      <c r="E3138" s="325"/>
    </row>
    <row r="3139" spans="1:5">
      <c r="A3139" s="324"/>
      <c r="E3139" s="325"/>
    </row>
    <row r="3140" spans="1:5">
      <c r="A3140" s="324"/>
      <c r="E3140" s="325"/>
    </row>
    <row r="3141" spans="1:5">
      <c r="A3141" s="324"/>
      <c r="E3141" s="325"/>
    </row>
    <row r="3142" spans="1:5">
      <c r="A3142" s="324"/>
      <c r="E3142" s="325"/>
    </row>
    <row r="3143" spans="1:5">
      <c r="A3143" s="324"/>
      <c r="E3143" s="325"/>
    </row>
    <row r="3144" spans="1:5">
      <c r="A3144" s="324"/>
      <c r="E3144" s="325"/>
    </row>
    <row r="3145" spans="1:5">
      <c r="A3145" s="324"/>
      <c r="E3145" s="325"/>
    </row>
    <row r="3146" spans="1:5">
      <c r="A3146" s="324"/>
      <c r="E3146" s="325"/>
    </row>
    <row r="3147" spans="1:5">
      <c r="A3147" s="324"/>
      <c r="E3147" s="325"/>
    </row>
    <row r="3149" spans="1:5">
      <c r="A3149" s="324"/>
      <c r="E3149" s="325"/>
    </row>
    <row r="3150" spans="1:5">
      <c r="A3150" s="324"/>
      <c r="E3150" s="325"/>
    </row>
    <row r="3151" spans="1:5">
      <c r="A3151" s="324"/>
      <c r="E3151" s="325"/>
    </row>
    <row r="3152" spans="1:5">
      <c r="A3152" s="324"/>
      <c r="E3152" s="325"/>
    </row>
    <row r="3153" spans="1:5">
      <c r="A3153" s="324"/>
      <c r="E3153" s="325"/>
    </row>
    <row r="3155" spans="1:5">
      <c r="E3155" s="325"/>
    </row>
    <row r="3156" spans="1:5">
      <c r="A3156" s="324"/>
      <c r="E3156" s="325"/>
    </row>
    <row r="3157" spans="1:5">
      <c r="A3157" s="324"/>
      <c r="E3157" s="325"/>
    </row>
    <row r="3158" spans="1:5">
      <c r="E3158" s="325"/>
    </row>
    <row r="3159" spans="1:5">
      <c r="E3159" s="325"/>
    </row>
    <row r="3160" spans="1:5">
      <c r="A3160" s="324"/>
      <c r="E3160" s="325"/>
    </row>
    <row r="3161" spans="1:5">
      <c r="A3161" s="324"/>
      <c r="E3161" s="325"/>
    </row>
    <row r="3162" spans="1:5">
      <c r="A3162" s="324"/>
      <c r="E3162" s="325"/>
    </row>
    <row r="3163" spans="1:5">
      <c r="A3163" s="324"/>
      <c r="E3163" s="325"/>
    </row>
    <row r="3164" spans="1:5">
      <c r="E3164" s="325"/>
    </row>
    <row r="3165" spans="1:5">
      <c r="A3165" s="324"/>
      <c r="E3165" s="325"/>
    </row>
    <row r="3166" spans="1:5">
      <c r="A3166" s="324"/>
      <c r="E3166" s="325"/>
    </row>
    <row r="3167" spans="1:5">
      <c r="A3167" s="324"/>
      <c r="E3167" s="325"/>
    </row>
    <row r="3168" spans="1:5">
      <c r="A3168" s="324"/>
      <c r="E3168" s="325"/>
    </row>
    <row r="3170" spans="1:5">
      <c r="A3170" s="324"/>
      <c r="E3170" s="325"/>
    </row>
    <row r="3171" spans="1:5">
      <c r="A3171" s="324"/>
      <c r="E3171" s="325"/>
    </row>
    <row r="3172" spans="1:5">
      <c r="A3172" s="324"/>
      <c r="E3172" s="325"/>
    </row>
    <row r="3173" spans="1:5">
      <c r="A3173" s="324"/>
      <c r="E3173" s="325"/>
    </row>
    <row r="3174" spans="1:5">
      <c r="A3174" s="324"/>
      <c r="E3174" s="325"/>
    </row>
    <row r="3175" spans="1:5">
      <c r="A3175" s="324"/>
      <c r="E3175" s="325"/>
    </row>
    <row r="3176" spans="1:5">
      <c r="A3176" s="324"/>
      <c r="E3176" s="325"/>
    </row>
    <row r="3178" spans="1:5">
      <c r="A3178" s="324"/>
      <c r="E3178" s="325"/>
    </row>
    <row r="3179" spans="1:5">
      <c r="A3179" s="324"/>
      <c r="E3179" s="325"/>
    </row>
    <row r="3180" spans="1:5">
      <c r="E3180" s="325"/>
    </row>
    <row r="3181" spans="1:5">
      <c r="E3181" s="325"/>
    </row>
    <row r="3182" spans="1:5">
      <c r="A3182" s="324"/>
      <c r="E3182" s="325"/>
    </row>
    <row r="3183" spans="1:5">
      <c r="A3183" s="324"/>
      <c r="E3183" s="325"/>
    </row>
    <row r="3184" spans="1:5">
      <c r="E3184" s="325"/>
    </row>
    <row r="3185" spans="1:5">
      <c r="E3185" s="325"/>
    </row>
    <row r="3186" spans="1:5">
      <c r="E3186" s="325"/>
    </row>
    <row r="3187" spans="1:5">
      <c r="A3187" s="324"/>
      <c r="E3187" s="325"/>
    </row>
    <row r="3188" spans="1:5">
      <c r="A3188" s="324"/>
      <c r="E3188" s="325"/>
    </row>
    <row r="3189" spans="1:5">
      <c r="A3189" s="324"/>
      <c r="E3189" s="325"/>
    </row>
    <row r="3190" spans="1:5">
      <c r="A3190" s="324"/>
      <c r="E3190" s="325"/>
    </row>
    <row r="3191" spans="1:5">
      <c r="A3191" s="324"/>
      <c r="E3191" s="325"/>
    </row>
    <row r="3192" spans="1:5">
      <c r="A3192" s="324"/>
      <c r="E3192" s="325"/>
    </row>
    <row r="3193" spans="1:5">
      <c r="E3193" s="325"/>
    </row>
    <row r="3194" spans="1:5">
      <c r="A3194" s="324"/>
      <c r="E3194" s="325"/>
    </row>
    <row r="3195" spans="1:5">
      <c r="A3195" s="324"/>
      <c r="E3195" s="325"/>
    </row>
    <row r="3196" spans="1:5">
      <c r="E3196" s="325"/>
    </row>
    <row r="3197" spans="1:5">
      <c r="A3197" s="324"/>
      <c r="E3197" s="325"/>
    </row>
    <row r="3198" spans="1:5">
      <c r="A3198" s="324"/>
      <c r="E3198" s="325"/>
    </row>
    <row r="3199" spans="1:5">
      <c r="E3199" s="325"/>
    </row>
    <row r="3200" spans="1:5">
      <c r="A3200" s="324"/>
      <c r="E3200" s="325"/>
    </row>
    <row r="3201" spans="1:5">
      <c r="A3201" s="324"/>
      <c r="E3201" s="325"/>
    </row>
    <row r="3202" spans="1:5">
      <c r="A3202" s="324"/>
      <c r="E3202" s="325"/>
    </row>
    <row r="3203" spans="1:5">
      <c r="A3203" s="324"/>
      <c r="E3203" s="325"/>
    </row>
    <row r="3204" spans="1:5">
      <c r="A3204" s="324"/>
      <c r="E3204" s="325"/>
    </row>
    <row r="3205" spans="1:5">
      <c r="A3205" s="324"/>
      <c r="E3205" s="325"/>
    </row>
    <row r="3206" spans="1:5">
      <c r="E3206" s="325"/>
    </row>
    <row r="3207" spans="1:5">
      <c r="A3207" s="324"/>
      <c r="E3207" s="325"/>
    </row>
    <row r="3208" spans="1:5">
      <c r="A3208" s="324"/>
      <c r="E3208" s="325"/>
    </row>
    <row r="3209" spans="1:5">
      <c r="E3209" s="325"/>
    </row>
    <row r="3210" spans="1:5">
      <c r="A3210" s="324"/>
      <c r="E3210" s="325"/>
    </row>
    <row r="3211" spans="1:5">
      <c r="A3211" s="324"/>
      <c r="E3211" s="325"/>
    </row>
    <row r="3212" spans="1:5">
      <c r="A3212" s="324"/>
      <c r="E3212" s="325"/>
    </row>
    <row r="3213" spans="1:5">
      <c r="A3213" s="324"/>
      <c r="E3213" s="325"/>
    </row>
    <row r="3214" spans="1:5">
      <c r="A3214" s="324"/>
      <c r="E3214" s="325"/>
    </row>
    <row r="3215" spans="1:5">
      <c r="A3215" s="324"/>
      <c r="E3215" s="325"/>
    </row>
    <row r="3216" spans="1:5">
      <c r="A3216" s="324"/>
      <c r="E3216" s="325"/>
    </row>
    <row r="3217" spans="1:5">
      <c r="A3217" s="324"/>
      <c r="E3217" s="325"/>
    </row>
    <row r="3219" spans="1:5">
      <c r="A3219" s="324"/>
      <c r="E3219" s="325"/>
    </row>
    <row r="3220" spans="1:5">
      <c r="A3220" s="324"/>
      <c r="E3220" s="325"/>
    </row>
    <row r="3221" spans="1:5">
      <c r="A3221" s="324"/>
      <c r="E3221" s="325"/>
    </row>
    <row r="3222" spans="1:5">
      <c r="E3222" s="325"/>
    </row>
    <row r="3223" spans="1:5">
      <c r="A3223" s="324"/>
      <c r="E3223" s="325"/>
    </row>
    <row r="3224" spans="1:5">
      <c r="A3224" s="324"/>
      <c r="E3224" s="325"/>
    </row>
    <row r="3225" spans="1:5">
      <c r="A3225" s="324"/>
      <c r="E3225" s="325"/>
    </row>
    <row r="3226" spans="1:5">
      <c r="A3226" s="324"/>
      <c r="E3226" s="325"/>
    </row>
    <row r="3227" spans="1:5">
      <c r="E3227" s="325"/>
    </row>
    <row r="3228" spans="1:5">
      <c r="A3228" s="324"/>
      <c r="E3228" s="325"/>
    </row>
    <row r="3229" spans="1:5">
      <c r="A3229" s="324"/>
      <c r="E3229" s="325"/>
    </row>
    <row r="3230" spans="1:5">
      <c r="A3230" s="324"/>
      <c r="E3230" s="325"/>
    </row>
    <row r="3232" spans="1:5">
      <c r="A3232" s="324"/>
      <c r="E3232" s="325"/>
    </row>
    <row r="3233" spans="1:5">
      <c r="A3233" s="324"/>
      <c r="E3233" s="325"/>
    </row>
    <row r="3234" spans="1:5">
      <c r="A3234" s="324"/>
      <c r="E3234" s="325"/>
    </row>
    <row r="3235" spans="1:5">
      <c r="E3235" s="325"/>
    </row>
    <row r="3236" spans="1:5">
      <c r="E3236" s="325"/>
    </row>
    <row r="3237" spans="1:5">
      <c r="A3237" s="324"/>
      <c r="E3237" s="325"/>
    </row>
    <row r="3238" spans="1:5">
      <c r="A3238" s="324"/>
      <c r="E3238" s="325"/>
    </row>
    <row r="3239" spans="1:5">
      <c r="E3239" s="325"/>
    </row>
    <row r="3240" spans="1:5">
      <c r="E3240" s="325"/>
    </row>
    <row r="3241" spans="1:5">
      <c r="A3241" s="324"/>
      <c r="E3241" s="325"/>
    </row>
    <row r="3242" spans="1:5">
      <c r="A3242" s="324"/>
      <c r="E3242" s="325"/>
    </row>
    <row r="3243" spans="1:5">
      <c r="A3243" s="324"/>
      <c r="E3243" s="325"/>
    </row>
    <row r="3245" spans="1:5">
      <c r="A3245" s="324"/>
      <c r="E3245" s="325"/>
    </row>
    <row r="3246" spans="1:5">
      <c r="A3246" s="324"/>
      <c r="E3246" s="325"/>
    </row>
    <row r="3248" spans="1:5">
      <c r="E3248" s="325"/>
    </row>
    <row r="3249" spans="1:5">
      <c r="A3249" s="324"/>
      <c r="E3249" s="325"/>
    </row>
    <row r="3250" spans="1:5">
      <c r="A3250" s="324"/>
      <c r="E3250" s="325"/>
    </row>
    <row r="3251" spans="1:5">
      <c r="E3251" s="325"/>
    </row>
    <row r="3252" spans="1:5">
      <c r="A3252" s="324"/>
      <c r="E3252" s="325"/>
    </row>
    <row r="3253" spans="1:5">
      <c r="A3253" s="324"/>
      <c r="E3253" s="325"/>
    </row>
    <row r="3254" spans="1:5">
      <c r="E3254" s="325"/>
    </row>
    <row r="3255" spans="1:5">
      <c r="E3255" s="325"/>
    </row>
    <row r="3256" spans="1:5">
      <c r="A3256" s="324"/>
      <c r="E3256" s="325"/>
    </row>
    <row r="3257" spans="1:5">
      <c r="A3257" s="324"/>
      <c r="E3257" s="325"/>
    </row>
    <row r="3258" spans="1:5">
      <c r="E3258" s="325"/>
    </row>
    <row r="3259" spans="1:5">
      <c r="E3259" s="325"/>
    </row>
    <row r="3260" spans="1:5">
      <c r="A3260" s="324"/>
      <c r="E3260" s="325"/>
    </row>
    <row r="3261" spans="1:5">
      <c r="A3261" s="324"/>
      <c r="E3261" s="325"/>
    </row>
    <row r="3262" spans="1:5">
      <c r="E3262" s="325"/>
    </row>
    <row r="3263" spans="1:5">
      <c r="E3263" s="325"/>
    </row>
    <row r="3264" spans="1:5">
      <c r="A3264" s="324"/>
      <c r="E3264" s="325"/>
    </row>
    <row r="3265" spans="1:5">
      <c r="A3265" s="324"/>
      <c r="E3265" s="325"/>
    </row>
    <row r="3266" spans="1:5">
      <c r="E3266" s="325"/>
    </row>
    <row r="3267" spans="1:5">
      <c r="A3267" s="324"/>
      <c r="E3267" s="325"/>
    </row>
    <row r="3268" spans="1:5">
      <c r="A3268" s="324"/>
      <c r="E3268" s="325"/>
    </row>
    <row r="3269" spans="1:5">
      <c r="A3269" s="324"/>
      <c r="E3269" s="325"/>
    </row>
    <row r="3270" spans="1:5">
      <c r="A3270" s="324"/>
      <c r="E3270" s="325"/>
    </row>
    <row r="3271" spans="1:5">
      <c r="A3271" s="324"/>
      <c r="E3271" s="325"/>
    </row>
    <row r="3273" spans="1:5">
      <c r="A3273" s="324"/>
      <c r="E3273" s="325"/>
    </row>
    <row r="3274" spans="1:5">
      <c r="A3274" s="324"/>
      <c r="E3274" s="325"/>
    </row>
    <row r="3275" spans="1:5">
      <c r="A3275" s="324"/>
      <c r="E3275" s="325"/>
    </row>
    <row r="3276" spans="1:5">
      <c r="A3276" s="324"/>
      <c r="E3276" s="325"/>
    </row>
    <row r="3277" spans="1:5">
      <c r="A3277" s="324"/>
      <c r="E3277" s="325"/>
    </row>
    <row r="3278" spans="1:5">
      <c r="A3278" s="324"/>
      <c r="E3278" s="325"/>
    </row>
    <row r="3280" spans="1:5">
      <c r="A3280" s="324"/>
      <c r="E3280" s="325"/>
    </row>
    <row r="3281" spans="1:5">
      <c r="A3281" s="324"/>
      <c r="E3281" s="325"/>
    </row>
    <row r="3282" spans="1:5">
      <c r="A3282" s="324"/>
      <c r="E3282" s="325"/>
    </row>
    <row r="3283" spans="1:5">
      <c r="A3283" s="324"/>
      <c r="E3283" s="325"/>
    </row>
    <row r="3284" spans="1:5">
      <c r="A3284" s="324"/>
      <c r="E3284" s="325"/>
    </row>
    <row r="3285" spans="1:5">
      <c r="A3285" s="324"/>
      <c r="E3285" s="325"/>
    </row>
    <row r="3286" spans="1:5">
      <c r="E3286" s="325"/>
    </row>
    <row r="3287" spans="1:5">
      <c r="A3287" s="324"/>
      <c r="E3287" s="325"/>
    </row>
    <row r="3288" spans="1:5">
      <c r="A3288" s="324"/>
      <c r="E3288" s="325"/>
    </row>
    <row r="3289" spans="1:5">
      <c r="A3289" s="324"/>
      <c r="E3289" s="325"/>
    </row>
    <row r="3290" spans="1:5">
      <c r="E3290" s="325"/>
    </row>
    <row r="3291" spans="1:5">
      <c r="A3291" s="324"/>
      <c r="E3291" s="325"/>
    </row>
    <row r="3292" spans="1:5">
      <c r="A3292" s="324"/>
      <c r="E3292" s="325"/>
    </row>
    <row r="3294" spans="1:5">
      <c r="E3294" s="325"/>
    </row>
    <row r="3295" spans="1:5">
      <c r="E3295" s="325"/>
    </row>
    <row r="3296" spans="1:5">
      <c r="E3296" s="325"/>
    </row>
    <row r="3297" spans="1:5">
      <c r="A3297" s="324"/>
      <c r="E3297" s="325"/>
    </row>
    <row r="3298" spans="1:5">
      <c r="A3298" s="324"/>
      <c r="E3298" s="325"/>
    </row>
    <row r="3299" spans="1:5">
      <c r="A3299" s="324"/>
      <c r="E3299" s="325"/>
    </row>
    <row r="3300" spans="1:5">
      <c r="E3300" s="325"/>
    </row>
    <row r="3301" spans="1:5">
      <c r="E3301" s="325"/>
    </row>
    <row r="3302" spans="1:5">
      <c r="A3302" s="324"/>
      <c r="E3302" s="325"/>
    </row>
    <row r="3303" spans="1:5">
      <c r="A3303" s="324"/>
      <c r="E3303" s="325"/>
    </row>
    <row r="3304" spans="1:5">
      <c r="A3304" s="324"/>
      <c r="E3304" s="325"/>
    </row>
    <row r="3305" spans="1:5">
      <c r="A3305" s="324"/>
      <c r="E3305" s="325"/>
    </row>
    <row r="3306" spans="1:5">
      <c r="E3306" s="325"/>
    </row>
    <row r="3307" spans="1:5">
      <c r="E3307" s="325"/>
    </row>
    <row r="3308" spans="1:5">
      <c r="E3308" s="325"/>
    </row>
    <row r="3309" spans="1:5">
      <c r="A3309" s="324"/>
      <c r="E3309" s="325"/>
    </row>
    <row r="3310" spans="1:5">
      <c r="E3310" s="325"/>
    </row>
    <row r="3311" spans="1:5">
      <c r="A3311" s="324"/>
      <c r="E3311" s="325"/>
    </row>
    <row r="3312" spans="1:5">
      <c r="A3312" s="324"/>
      <c r="E3312" s="325"/>
    </row>
    <row r="3313" spans="1:5">
      <c r="E3313" s="325"/>
    </row>
    <row r="3314" spans="1:5">
      <c r="A3314" s="324"/>
      <c r="E3314" s="325"/>
    </row>
    <row r="3316" spans="1:5">
      <c r="A3316" s="324"/>
      <c r="E3316" s="325"/>
    </row>
    <row r="3318" spans="1:5">
      <c r="E3318" s="325"/>
    </row>
    <row r="3319" spans="1:5">
      <c r="A3319" s="324"/>
      <c r="E3319" s="325"/>
    </row>
    <row r="3320" spans="1:5">
      <c r="A3320" s="324"/>
      <c r="E3320" s="325"/>
    </row>
    <row r="3321" spans="1:5">
      <c r="A3321" s="324"/>
      <c r="E3321" s="325"/>
    </row>
    <row r="3322" spans="1:5">
      <c r="A3322" s="324"/>
      <c r="E3322" s="325"/>
    </row>
    <row r="3323" spans="1:5">
      <c r="A3323" s="324"/>
      <c r="E3323" s="325"/>
    </row>
    <row r="3324" spans="1:5">
      <c r="A3324" s="324"/>
      <c r="E3324" s="325"/>
    </row>
    <row r="3326" spans="1:5">
      <c r="E3326" s="325"/>
    </row>
    <row r="3327" spans="1:5">
      <c r="A3327" s="324"/>
      <c r="E3327" s="325"/>
    </row>
    <row r="3328" spans="1:5">
      <c r="A3328" s="324"/>
      <c r="E3328" s="325"/>
    </row>
    <row r="3329" spans="1:5">
      <c r="E3329" s="325"/>
    </row>
    <row r="3330" spans="1:5">
      <c r="E3330" s="325"/>
    </row>
    <row r="3331" spans="1:5">
      <c r="A3331" s="324"/>
      <c r="E3331" s="325"/>
    </row>
    <row r="3332" spans="1:5">
      <c r="A3332" s="324"/>
      <c r="E3332" s="325"/>
    </row>
    <row r="3334" spans="1:5">
      <c r="A3334" s="324"/>
      <c r="E3334" s="325"/>
    </row>
    <row r="3335" spans="1:5">
      <c r="E3335" s="325"/>
    </row>
    <row r="3336" spans="1:5">
      <c r="A3336" s="324"/>
      <c r="E3336" s="325"/>
    </row>
    <row r="3337" spans="1:5">
      <c r="A3337" s="324"/>
      <c r="E3337" s="325"/>
    </row>
    <row r="3338" spans="1:5">
      <c r="A3338" s="324"/>
      <c r="E3338" s="325"/>
    </row>
    <row r="3339" spans="1:5">
      <c r="E3339" s="325"/>
    </row>
    <row r="3340" spans="1:5">
      <c r="E3340" s="325"/>
    </row>
    <row r="3341" spans="1:5">
      <c r="E3341" s="325"/>
    </row>
    <row r="3342" spans="1:5">
      <c r="A3342" s="324"/>
      <c r="E3342" s="325"/>
    </row>
    <row r="3343" spans="1:5">
      <c r="A3343" s="324"/>
      <c r="E3343" s="325"/>
    </row>
    <row r="3344" spans="1:5">
      <c r="A3344" s="324"/>
      <c r="E3344" s="325"/>
    </row>
    <row r="3345" spans="1:5">
      <c r="A3345" s="324"/>
      <c r="E3345" s="325"/>
    </row>
    <row r="3346" spans="1:5">
      <c r="E3346" s="325"/>
    </row>
    <row r="3347" spans="1:5">
      <c r="E3347" s="325"/>
    </row>
    <row r="3348" spans="1:5">
      <c r="E3348" s="325"/>
    </row>
    <row r="3349" spans="1:5">
      <c r="E3349" s="325"/>
    </row>
    <row r="3350" spans="1:5">
      <c r="A3350" s="324"/>
      <c r="E3350" s="325"/>
    </row>
    <row r="3351" spans="1:5">
      <c r="E3351" s="325"/>
    </row>
    <row r="3352" spans="1:5">
      <c r="A3352" s="324"/>
      <c r="E3352" s="325"/>
    </row>
    <row r="3353" spans="1:5">
      <c r="A3353" s="324"/>
      <c r="E3353" s="325"/>
    </row>
    <row r="3354" spans="1:5">
      <c r="A3354" s="324"/>
      <c r="E3354" s="325"/>
    </row>
    <row r="3355" spans="1:5">
      <c r="A3355" s="324"/>
      <c r="E3355" s="325"/>
    </row>
    <row r="3356" spans="1:5">
      <c r="A3356" s="324"/>
      <c r="E3356" s="325"/>
    </row>
    <row r="3357" spans="1:5">
      <c r="A3357" s="324"/>
      <c r="E3357" s="325"/>
    </row>
    <row r="3358" spans="1:5">
      <c r="E3358" s="325"/>
    </row>
    <row r="3359" spans="1:5">
      <c r="A3359" s="324"/>
      <c r="E3359" s="325"/>
    </row>
    <row r="3360" spans="1:5">
      <c r="A3360" s="324"/>
      <c r="E3360" s="325"/>
    </row>
    <row r="3361" spans="1:5">
      <c r="E3361" s="325"/>
    </row>
    <row r="3362" spans="1:5">
      <c r="A3362" s="324"/>
      <c r="E3362" s="325"/>
    </row>
    <row r="3363" spans="1:5">
      <c r="A3363" s="324"/>
      <c r="E3363" s="325"/>
    </row>
    <row r="3364" spans="1:5">
      <c r="E3364" s="325"/>
    </row>
    <row r="3365" spans="1:5">
      <c r="E3365" s="325"/>
    </row>
    <row r="3366" spans="1:5">
      <c r="A3366" s="324"/>
      <c r="E3366" s="325"/>
    </row>
    <row r="3367" spans="1:5">
      <c r="A3367" s="324"/>
      <c r="E3367" s="325"/>
    </row>
    <row r="3368" spans="1:5">
      <c r="A3368" s="324"/>
      <c r="E3368" s="325"/>
    </row>
    <row r="3369" spans="1:5">
      <c r="A3369" s="324"/>
      <c r="E3369" s="325"/>
    </row>
    <row r="3370" spans="1:5">
      <c r="A3370" s="324"/>
      <c r="E3370" s="325"/>
    </row>
    <row r="3371" spans="1:5">
      <c r="A3371" s="324"/>
      <c r="E3371" s="325"/>
    </row>
    <row r="3372" spans="1:5">
      <c r="A3372" s="324"/>
      <c r="E3372" s="325"/>
    </row>
    <row r="3373" spans="1:5">
      <c r="A3373" s="324"/>
      <c r="E3373" s="325"/>
    </row>
    <row r="3374" spans="1:5">
      <c r="A3374" s="324"/>
      <c r="E3374" s="325"/>
    </row>
    <row r="3375" spans="1:5">
      <c r="A3375" s="324"/>
      <c r="E3375" s="325"/>
    </row>
    <row r="3376" spans="1:5">
      <c r="A3376" s="324"/>
      <c r="E3376" s="325"/>
    </row>
    <row r="3377" spans="1:5">
      <c r="A3377" s="324"/>
      <c r="E3377" s="325"/>
    </row>
    <row r="3378" spans="1:5">
      <c r="A3378" s="324"/>
      <c r="E3378" s="325"/>
    </row>
    <row r="3379" spans="1:5">
      <c r="A3379" s="324"/>
      <c r="E3379" s="325"/>
    </row>
    <row r="3380" spans="1:5">
      <c r="A3380" s="324"/>
      <c r="E3380" s="325"/>
    </row>
    <row r="3381" spans="1:5">
      <c r="A3381" s="324"/>
      <c r="E3381" s="325"/>
    </row>
    <row r="3383" spans="1:5">
      <c r="A3383" s="324"/>
      <c r="E3383" s="325"/>
    </row>
    <row r="3384" spans="1:5">
      <c r="A3384" s="324"/>
      <c r="E3384" s="325"/>
    </row>
    <row r="3386" spans="1:5">
      <c r="A3386" s="324"/>
      <c r="E3386" s="325"/>
    </row>
    <row r="3387" spans="1:5">
      <c r="A3387" s="324"/>
      <c r="E3387" s="325"/>
    </row>
    <row r="3388" spans="1:5">
      <c r="E3388" s="325"/>
    </row>
    <row r="3389" spans="1:5">
      <c r="A3389" s="324"/>
      <c r="E3389" s="325"/>
    </row>
    <row r="3390" spans="1:5">
      <c r="A3390" s="324"/>
      <c r="E3390" s="325"/>
    </row>
    <row r="3391" spans="1:5">
      <c r="A3391" s="324"/>
      <c r="E3391" s="325"/>
    </row>
    <row r="3392" spans="1:5">
      <c r="A3392" s="324"/>
      <c r="E3392" s="325"/>
    </row>
    <row r="3393" spans="1:5">
      <c r="A3393" s="324"/>
      <c r="E3393" s="325"/>
    </row>
    <row r="3394" spans="1:5">
      <c r="A3394" s="324"/>
      <c r="E3394" s="325"/>
    </row>
    <row r="3395" spans="1:5">
      <c r="A3395" s="324"/>
      <c r="E3395" s="325"/>
    </row>
    <row r="3396" spans="1:5">
      <c r="A3396" s="324"/>
      <c r="E3396" s="325"/>
    </row>
    <row r="3397" spans="1:5">
      <c r="A3397" s="324"/>
      <c r="E3397" s="325"/>
    </row>
    <row r="3398" spans="1:5">
      <c r="E3398" s="325"/>
    </row>
    <row r="3399" spans="1:5">
      <c r="E3399" s="325"/>
    </row>
    <row r="3400" spans="1:5">
      <c r="A3400" s="324"/>
      <c r="E3400" s="325"/>
    </row>
    <row r="3401" spans="1:5">
      <c r="A3401" s="324"/>
      <c r="E3401" s="325"/>
    </row>
    <row r="3402" spans="1:5">
      <c r="A3402" s="324"/>
      <c r="E3402" s="325"/>
    </row>
    <row r="3403" spans="1:5">
      <c r="A3403" s="324"/>
      <c r="E3403" s="325"/>
    </row>
    <row r="3404" spans="1:5">
      <c r="E3404" s="325"/>
    </row>
    <row r="3405" spans="1:5">
      <c r="E3405" s="325"/>
    </row>
    <row r="3406" spans="1:5">
      <c r="A3406" s="324"/>
      <c r="E3406" s="325"/>
    </row>
    <row r="3407" spans="1:5">
      <c r="A3407" s="324"/>
      <c r="E3407" s="325"/>
    </row>
    <row r="3408" spans="1:5">
      <c r="A3408" s="324"/>
      <c r="E3408" s="325"/>
    </row>
    <row r="3409" spans="1:5">
      <c r="E3409" s="325"/>
    </row>
    <row r="3410" spans="1:5">
      <c r="A3410" s="324"/>
      <c r="E3410" s="325"/>
    </row>
    <row r="3411" spans="1:5">
      <c r="A3411" s="324"/>
      <c r="E3411" s="325"/>
    </row>
    <row r="3412" spans="1:5">
      <c r="E3412" s="325"/>
    </row>
    <row r="3413" spans="1:5">
      <c r="A3413" s="324"/>
      <c r="E3413" s="325"/>
    </row>
    <row r="3414" spans="1:5">
      <c r="A3414" s="324"/>
      <c r="E3414" s="325"/>
    </row>
    <row r="3415" spans="1:5">
      <c r="A3415" s="324"/>
      <c r="E3415" s="325"/>
    </row>
    <row r="3416" spans="1:5">
      <c r="A3416" s="324"/>
      <c r="E3416" s="325"/>
    </row>
    <row r="3418" spans="1:5">
      <c r="E3418" s="325"/>
    </row>
    <row r="3419" spans="1:5">
      <c r="A3419" s="324"/>
      <c r="E3419" s="325"/>
    </row>
    <row r="3420" spans="1:5">
      <c r="A3420" s="324"/>
      <c r="E3420" s="325"/>
    </row>
    <row r="3421" spans="1:5">
      <c r="A3421" s="324"/>
      <c r="E3421" s="325"/>
    </row>
    <row r="3422" spans="1:5">
      <c r="E3422" s="325"/>
    </row>
    <row r="3423" spans="1:5">
      <c r="A3423" s="324"/>
      <c r="E3423" s="325"/>
    </row>
    <row r="3424" spans="1:5">
      <c r="A3424" s="324"/>
      <c r="E3424" s="325"/>
    </row>
    <row r="3425" spans="1:5">
      <c r="A3425" s="324"/>
      <c r="E3425" s="325"/>
    </row>
    <row r="3427" spans="1:5">
      <c r="E3427" s="325"/>
    </row>
    <row r="3428" spans="1:5">
      <c r="A3428" s="324"/>
      <c r="E3428" s="325"/>
    </row>
    <row r="3429" spans="1:5">
      <c r="A3429" s="324"/>
      <c r="E3429" s="325"/>
    </row>
    <row r="3430" spans="1:5">
      <c r="A3430" s="324"/>
      <c r="E3430" s="325"/>
    </row>
    <row r="3431" spans="1:5">
      <c r="A3431" s="324"/>
      <c r="E3431" s="325"/>
    </row>
    <row r="3432" spans="1:5">
      <c r="A3432" s="324"/>
      <c r="E3432" s="325"/>
    </row>
    <row r="3433" spans="1:5">
      <c r="A3433" s="324"/>
      <c r="E3433" s="325"/>
    </row>
    <row r="3434" spans="1:5">
      <c r="E3434" s="325"/>
    </row>
    <row r="3435" spans="1:5">
      <c r="A3435" s="324"/>
      <c r="E3435" s="325"/>
    </row>
    <row r="3436" spans="1:5">
      <c r="E3436" s="325"/>
    </row>
    <row r="3437" spans="1:5">
      <c r="E3437" s="325"/>
    </row>
    <row r="3438" spans="1:5">
      <c r="E3438" s="325"/>
    </row>
    <row r="3439" spans="1:5">
      <c r="A3439" s="324"/>
      <c r="E3439" s="325"/>
    </row>
    <row r="3440" spans="1:5">
      <c r="A3440" s="324"/>
      <c r="E3440" s="325"/>
    </row>
    <row r="3441" spans="1:5">
      <c r="E3441" s="325"/>
    </row>
    <row r="3442" spans="1:5">
      <c r="A3442" s="324"/>
      <c r="E3442" s="325"/>
    </row>
    <row r="3443" spans="1:5">
      <c r="A3443" s="324"/>
      <c r="E3443" s="325"/>
    </row>
    <row r="3444" spans="1:5">
      <c r="A3444" s="324"/>
      <c r="E3444" s="325"/>
    </row>
    <row r="3445" spans="1:5">
      <c r="A3445" s="324"/>
      <c r="E3445" s="325"/>
    </row>
    <row r="3446" spans="1:5">
      <c r="A3446" s="324"/>
      <c r="E3446" s="325"/>
    </row>
    <row r="3447" spans="1:5">
      <c r="A3447" s="324"/>
      <c r="E3447" s="325"/>
    </row>
    <row r="3448" spans="1:5">
      <c r="A3448" s="324"/>
      <c r="E3448" s="325"/>
    </row>
    <row r="3449" spans="1:5">
      <c r="A3449" s="324"/>
      <c r="E3449" s="325"/>
    </row>
    <row r="3450" spans="1:5">
      <c r="E3450" s="325"/>
    </row>
    <row r="3451" spans="1:5">
      <c r="A3451" s="324"/>
      <c r="E3451" s="325"/>
    </row>
    <row r="3452" spans="1:5">
      <c r="A3452" s="324"/>
      <c r="E3452" s="325"/>
    </row>
    <row r="3453" spans="1:5">
      <c r="A3453" s="324"/>
      <c r="E3453" s="325"/>
    </row>
    <row r="3454" spans="1:5">
      <c r="A3454" s="324"/>
      <c r="E3454" s="325"/>
    </row>
    <row r="3455" spans="1:5">
      <c r="A3455" s="324"/>
      <c r="E3455" s="325"/>
    </row>
    <row r="3456" spans="1:5">
      <c r="A3456" s="324"/>
      <c r="E3456" s="325"/>
    </row>
    <row r="3457" spans="1:5">
      <c r="A3457" s="324"/>
      <c r="E3457" s="325"/>
    </row>
    <row r="3458" spans="1:5">
      <c r="A3458" s="324"/>
      <c r="E3458" s="325"/>
    </row>
    <row r="3459" spans="1:5">
      <c r="A3459" s="324"/>
      <c r="E3459" s="325"/>
    </row>
    <row r="3460" spans="1:5">
      <c r="A3460" s="324"/>
      <c r="E3460" s="325"/>
    </row>
    <row r="3461" spans="1:5">
      <c r="A3461" s="324"/>
      <c r="E3461" s="325"/>
    </row>
    <row r="3462" spans="1:5">
      <c r="E3462" s="325"/>
    </row>
    <row r="3463" spans="1:5">
      <c r="A3463" s="324"/>
      <c r="E3463" s="325"/>
    </row>
    <row r="3464" spans="1:5">
      <c r="A3464" s="324"/>
      <c r="E3464" s="325"/>
    </row>
    <row r="3465" spans="1:5">
      <c r="A3465" s="324"/>
      <c r="E3465" s="325"/>
    </row>
    <row r="3466" spans="1:5">
      <c r="A3466" s="324"/>
      <c r="E3466" s="325"/>
    </row>
    <row r="3467" spans="1:5">
      <c r="E3467" s="325"/>
    </row>
    <row r="3468" spans="1:5">
      <c r="E3468" s="325"/>
    </row>
    <row r="3469" spans="1:5">
      <c r="A3469" s="324"/>
      <c r="E3469" s="325"/>
    </row>
    <row r="3470" spans="1:5">
      <c r="A3470" s="324"/>
      <c r="E3470" s="325"/>
    </row>
    <row r="3471" spans="1:5">
      <c r="A3471" s="324"/>
      <c r="E3471" s="325"/>
    </row>
    <row r="3472" spans="1:5">
      <c r="A3472" s="324"/>
      <c r="E3472" s="325"/>
    </row>
    <row r="3473" spans="1:5">
      <c r="A3473" s="324"/>
      <c r="E3473" s="325"/>
    </row>
    <row r="3474" spans="1:5">
      <c r="A3474" s="324"/>
      <c r="E3474" s="325"/>
    </row>
    <row r="3475" spans="1:5">
      <c r="A3475" s="324"/>
      <c r="E3475" s="325"/>
    </row>
    <row r="3476" spans="1:5">
      <c r="A3476" s="324"/>
      <c r="E3476" s="325"/>
    </row>
    <row r="3477" spans="1:5">
      <c r="E3477" s="325"/>
    </row>
    <row r="3478" spans="1:5">
      <c r="E3478" s="325"/>
    </row>
    <row r="3479" spans="1:5">
      <c r="A3479" s="324"/>
      <c r="E3479" s="325"/>
    </row>
    <row r="3480" spans="1:5">
      <c r="A3480" s="324"/>
      <c r="E3480" s="325"/>
    </row>
    <row r="3481" spans="1:5">
      <c r="A3481" s="324"/>
      <c r="E3481" s="325"/>
    </row>
    <row r="3482" spans="1:5">
      <c r="A3482" s="324"/>
      <c r="E3482" s="325"/>
    </row>
    <row r="3483" spans="1:5">
      <c r="A3483" s="324"/>
      <c r="E3483" s="325"/>
    </row>
    <row r="3485" spans="1:5">
      <c r="A3485" s="324"/>
      <c r="E3485" s="325"/>
    </row>
    <row r="3486" spans="1:5">
      <c r="A3486" s="324"/>
      <c r="E3486" s="325"/>
    </row>
    <row r="3488" spans="1:5">
      <c r="E3488" s="325"/>
    </row>
    <row r="3489" spans="1:5">
      <c r="A3489" s="324"/>
      <c r="E3489" s="325"/>
    </row>
    <row r="3490" spans="1:5">
      <c r="A3490" s="324"/>
      <c r="E3490" s="325"/>
    </row>
    <row r="3491" spans="1:5">
      <c r="A3491" s="324"/>
      <c r="E3491" s="325"/>
    </row>
    <row r="3492" spans="1:5">
      <c r="E3492" s="325"/>
    </row>
    <row r="3493" spans="1:5">
      <c r="A3493" s="324"/>
      <c r="E3493" s="325"/>
    </row>
    <row r="3494" spans="1:5">
      <c r="A3494" s="324"/>
      <c r="E3494" s="325"/>
    </row>
    <row r="3495" spans="1:5">
      <c r="A3495" s="324"/>
      <c r="E3495" s="325"/>
    </row>
    <row r="3496" spans="1:5">
      <c r="E3496" s="325"/>
    </row>
    <row r="3497" spans="1:5">
      <c r="E3497" s="325"/>
    </row>
    <row r="3498" spans="1:5">
      <c r="A3498" s="324"/>
      <c r="E3498" s="325"/>
    </row>
    <row r="3499" spans="1:5">
      <c r="A3499" s="324"/>
      <c r="E3499" s="325"/>
    </row>
    <row r="3500" spans="1:5">
      <c r="E3500" s="325"/>
    </row>
    <row r="3501" spans="1:5">
      <c r="E3501" s="325"/>
    </row>
    <row r="3502" spans="1:5">
      <c r="A3502" s="324"/>
      <c r="E3502" s="325"/>
    </row>
    <row r="3503" spans="1:5">
      <c r="A3503" s="324"/>
      <c r="E3503" s="325"/>
    </row>
    <row r="3504" spans="1:5">
      <c r="A3504" s="324"/>
      <c r="E3504" s="325"/>
    </row>
    <row r="3506" spans="1:5">
      <c r="A3506" s="324"/>
      <c r="E3506" s="325"/>
    </row>
    <row r="3507" spans="1:5">
      <c r="E3507" s="325"/>
    </row>
    <row r="3508" spans="1:5">
      <c r="A3508" s="324"/>
      <c r="E3508" s="325"/>
    </row>
    <row r="3509" spans="1:5">
      <c r="A3509" s="324"/>
      <c r="E3509" s="325"/>
    </row>
    <row r="3510" spans="1:5">
      <c r="A3510" s="324"/>
      <c r="E3510" s="325"/>
    </row>
    <row r="3511" spans="1:5">
      <c r="A3511" s="324"/>
      <c r="E3511" s="325"/>
    </row>
    <row r="3512" spans="1:5">
      <c r="E3512" s="325"/>
    </row>
    <row r="3513" spans="1:5">
      <c r="A3513" s="324"/>
      <c r="E3513" s="325"/>
    </row>
    <row r="3514" spans="1:5">
      <c r="A3514" s="324"/>
      <c r="E3514" s="325"/>
    </row>
    <row r="3515" spans="1:5">
      <c r="E3515" s="325"/>
    </row>
    <row r="3516" spans="1:5">
      <c r="A3516" s="324"/>
      <c r="E3516" s="325"/>
    </row>
    <row r="3517" spans="1:5">
      <c r="A3517" s="324"/>
      <c r="E3517" s="325"/>
    </row>
    <row r="3518" spans="1:5">
      <c r="A3518" s="324"/>
      <c r="E3518" s="325"/>
    </row>
    <row r="3519" spans="1:5">
      <c r="A3519" s="324"/>
      <c r="E3519" s="325"/>
    </row>
    <row r="3520" spans="1:5">
      <c r="A3520" s="324"/>
      <c r="E3520" s="325"/>
    </row>
    <row r="3521" spans="1:5">
      <c r="A3521" s="324"/>
      <c r="E3521" s="325"/>
    </row>
    <row r="3522" spans="1:5">
      <c r="A3522" s="324"/>
      <c r="E3522" s="325"/>
    </row>
    <row r="3524" spans="1:5">
      <c r="E3524" s="325"/>
    </row>
    <row r="3525" spans="1:5">
      <c r="A3525" s="324"/>
      <c r="E3525" s="325"/>
    </row>
    <row r="3526" spans="1:5">
      <c r="A3526" s="324"/>
      <c r="E3526" s="325"/>
    </row>
    <row r="3527" spans="1:5">
      <c r="A3527" s="324"/>
      <c r="E3527" s="325"/>
    </row>
    <row r="3528" spans="1:5">
      <c r="A3528" s="324"/>
      <c r="E3528" s="325"/>
    </row>
    <row r="3529" spans="1:5">
      <c r="A3529" s="324"/>
      <c r="E3529" s="325"/>
    </row>
    <row r="3530" spans="1:5">
      <c r="A3530" s="324"/>
      <c r="E3530" s="325"/>
    </row>
    <row r="3531" spans="1:5">
      <c r="A3531" s="324"/>
      <c r="E3531" s="325"/>
    </row>
    <row r="3532" spans="1:5">
      <c r="A3532" s="324"/>
      <c r="E3532" s="325"/>
    </row>
    <row r="3533" spans="1:5">
      <c r="E3533" s="325"/>
    </row>
    <row r="3534" spans="1:5">
      <c r="E3534" s="325"/>
    </row>
    <row r="3535" spans="1:5">
      <c r="E3535" s="325"/>
    </row>
    <row r="3536" spans="1:5">
      <c r="A3536" s="324"/>
      <c r="E3536" s="325"/>
    </row>
    <row r="3537" spans="1:5">
      <c r="A3537" s="324"/>
      <c r="E3537" s="325"/>
    </row>
    <row r="3538" spans="1:5">
      <c r="A3538" s="324"/>
      <c r="E3538" s="325"/>
    </row>
    <row r="3539" spans="1:5">
      <c r="A3539" s="324"/>
      <c r="E3539" s="325"/>
    </row>
    <row r="3540" spans="1:5">
      <c r="A3540" s="324"/>
      <c r="E3540" s="325"/>
    </row>
    <row r="3541" spans="1:5">
      <c r="A3541" s="324"/>
      <c r="E3541" s="325"/>
    </row>
    <row r="3543" spans="1:5">
      <c r="A3543" s="324"/>
      <c r="E3543" s="325"/>
    </row>
    <row r="3544" spans="1:5">
      <c r="A3544" s="324"/>
      <c r="E3544" s="325"/>
    </row>
    <row r="3546" spans="1:5">
      <c r="A3546" s="324"/>
      <c r="E3546" s="325"/>
    </row>
    <row r="3547" spans="1:5">
      <c r="A3547" s="324"/>
      <c r="E3547" s="325"/>
    </row>
    <row r="3548" spans="1:5">
      <c r="A3548" s="324"/>
      <c r="E3548" s="325"/>
    </row>
    <row r="3549" spans="1:5">
      <c r="A3549" s="324"/>
      <c r="E3549" s="325"/>
    </row>
    <row r="3551" spans="1:5">
      <c r="A3551" s="324"/>
      <c r="E3551" s="325"/>
    </row>
    <row r="3552" spans="1:5">
      <c r="A3552" s="324"/>
      <c r="E3552" s="325"/>
    </row>
    <row r="3553" spans="1:5">
      <c r="E3553" s="325"/>
    </row>
    <row r="3554" spans="1:5">
      <c r="A3554" s="324"/>
      <c r="E3554" s="325"/>
    </row>
    <row r="3555" spans="1:5">
      <c r="A3555" s="324"/>
      <c r="E3555" s="325"/>
    </row>
    <row r="3556" spans="1:5">
      <c r="E3556" s="325"/>
    </row>
    <row r="3557" spans="1:5">
      <c r="E3557" s="325"/>
    </row>
    <row r="3558" spans="1:5">
      <c r="A3558" s="324"/>
      <c r="E3558" s="325"/>
    </row>
    <row r="3559" spans="1:5">
      <c r="A3559" s="324"/>
      <c r="E3559" s="325"/>
    </row>
    <row r="3560" spans="1:5">
      <c r="A3560" s="324"/>
      <c r="E3560" s="325"/>
    </row>
    <row r="3561" spans="1:5">
      <c r="A3561" s="324"/>
      <c r="E3561" s="325"/>
    </row>
    <row r="3562" spans="1:5">
      <c r="A3562" s="324"/>
      <c r="E3562" s="325"/>
    </row>
    <row r="3563" spans="1:5">
      <c r="A3563" s="324"/>
      <c r="E3563" s="325"/>
    </row>
    <row r="3564" spans="1:5">
      <c r="A3564" s="324"/>
      <c r="E3564" s="325"/>
    </row>
    <row r="3565" spans="1:5">
      <c r="A3565" s="324"/>
      <c r="E3565" s="325"/>
    </row>
    <row r="3567" spans="1:5">
      <c r="E3567" s="325"/>
    </row>
    <row r="3568" spans="1:5">
      <c r="A3568" s="324"/>
      <c r="E3568" s="325"/>
    </row>
    <row r="3569" spans="1:5">
      <c r="E3569" s="325"/>
    </row>
    <row r="3570" spans="1:5">
      <c r="E3570" s="325"/>
    </row>
    <row r="3571" spans="1:5">
      <c r="E3571" s="325"/>
    </row>
    <row r="3572" spans="1:5">
      <c r="E3572" s="325"/>
    </row>
    <row r="3573" spans="1:5">
      <c r="E3573" s="325"/>
    </row>
    <row r="3574" spans="1:5">
      <c r="E3574" s="325"/>
    </row>
    <row r="3575" spans="1:5">
      <c r="A3575" s="324"/>
      <c r="E3575" s="325"/>
    </row>
    <row r="3576" spans="1:5">
      <c r="A3576" s="324"/>
      <c r="E3576" s="325"/>
    </row>
    <row r="3579" spans="1:5">
      <c r="A3579" s="324"/>
      <c r="E3579" s="325"/>
    </row>
    <row r="3581" spans="1:5">
      <c r="A3581" s="324"/>
      <c r="E3581" s="325"/>
    </row>
    <row r="3582" spans="1:5">
      <c r="A3582" s="324"/>
      <c r="E3582" s="325"/>
    </row>
    <row r="3583" spans="1:5">
      <c r="E3583" s="325"/>
    </row>
    <row r="3584" spans="1:5">
      <c r="A3584" s="324"/>
      <c r="E3584" s="325"/>
    </row>
    <row r="3585" spans="1:5">
      <c r="A3585" s="324"/>
      <c r="E3585" s="325"/>
    </row>
    <row r="3586" spans="1:5">
      <c r="A3586" s="324"/>
      <c r="E3586" s="325"/>
    </row>
    <row r="3587" spans="1:5">
      <c r="A3587" s="324"/>
      <c r="E3587" s="325"/>
    </row>
    <row r="3588" spans="1:5">
      <c r="E3588" s="325"/>
    </row>
    <row r="3589" spans="1:5">
      <c r="A3589" s="324"/>
      <c r="E3589" s="325"/>
    </row>
    <row r="3590" spans="1:5">
      <c r="A3590" s="324"/>
      <c r="E3590" s="325"/>
    </row>
    <row r="3591" spans="1:5">
      <c r="A3591" s="324"/>
      <c r="E3591" s="325"/>
    </row>
    <row r="3592" spans="1:5">
      <c r="A3592" s="324"/>
      <c r="E3592" s="325"/>
    </row>
    <row r="3593" spans="1:5">
      <c r="E3593" s="325"/>
    </row>
    <row r="3594" spans="1:5">
      <c r="A3594" s="324"/>
      <c r="E3594" s="325"/>
    </row>
    <row r="3595" spans="1:5">
      <c r="E3595" s="325"/>
    </row>
    <row r="3596" spans="1:5">
      <c r="E3596" s="325"/>
    </row>
    <row r="3597" spans="1:5">
      <c r="E3597" s="325"/>
    </row>
    <row r="3598" spans="1:5">
      <c r="A3598" s="324"/>
      <c r="E3598" s="325"/>
    </row>
    <row r="3599" spans="1:5">
      <c r="A3599" s="324"/>
      <c r="E3599" s="325"/>
    </row>
    <row r="3600" spans="1:5">
      <c r="E3600" s="325"/>
    </row>
    <row r="3601" spans="1:5">
      <c r="A3601" s="324"/>
      <c r="E3601" s="325"/>
    </row>
    <row r="3603" spans="1:5">
      <c r="A3603" s="324"/>
      <c r="E3603" s="325"/>
    </row>
    <row r="3605" spans="1:5">
      <c r="A3605" s="324"/>
      <c r="E3605" s="325"/>
    </row>
    <row r="3606" spans="1:5">
      <c r="A3606" s="324"/>
      <c r="E3606" s="325"/>
    </row>
    <row r="3607" spans="1:5">
      <c r="A3607" s="324"/>
      <c r="E3607" s="325"/>
    </row>
    <row r="3608" spans="1:5">
      <c r="E3608" s="325"/>
    </row>
    <row r="3609" spans="1:5">
      <c r="E3609" s="325"/>
    </row>
    <row r="3610" spans="1:5">
      <c r="A3610" s="324"/>
      <c r="E3610" s="325"/>
    </row>
    <row r="3611" spans="1:5">
      <c r="A3611" s="324"/>
      <c r="E3611" s="325"/>
    </row>
    <row r="3612" spans="1:5">
      <c r="A3612" s="324"/>
      <c r="E3612" s="325"/>
    </row>
    <row r="3613" spans="1:5">
      <c r="A3613" s="324"/>
      <c r="E3613" s="325"/>
    </row>
    <row r="3614" spans="1:5">
      <c r="A3614" s="324"/>
      <c r="E3614" s="325"/>
    </row>
    <row r="3615" spans="1:5">
      <c r="A3615" s="324"/>
      <c r="E3615" s="325"/>
    </row>
    <row r="3616" spans="1:5">
      <c r="A3616" s="324"/>
      <c r="E3616" s="325"/>
    </row>
    <row r="3617" spans="1:5">
      <c r="A3617" s="324"/>
      <c r="E3617" s="325"/>
    </row>
    <row r="3618" spans="1:5">
      <c r="E3618" s="325"/>
    </row>
    <row r="3619" spans="1:5">
      <c r="A3619" s="324"/>
      <c r="E3619" s="325"/>
    </row>
    <row r="3620" spans="1:5">
      <c r="E3620" s="325"/>
    </row>
    <row r="3621" spans="1:5">
      <c r="A3621" s="324"/>
      <c r="E3621" s="325"/>
    </row>
    <row r="3622" spans="1:5">
      <c r="A3622" s="324"/>
      <c r="E3622" s="325"/>
    </row>
    <row r="3623" spans="1:5">
      <c r="A3623" s="324"/>
      <c r="E3623" s="325"/>
    </row>
    <row r="3624" spans="1:5">
      <c r="A3624" s="324"/>
      <c r="E3624" s="325"/>
    </row>
    <row r="3625" spans="1:5">
      <c r="A3625" s="324"/>
      <c r="E3625" s="325"/>
    </row>
    <row r="3626" spans="1:5">
      <c r="A3626" s="324"/>
      <c r="E3626" s="325"/>
    </row>
    <row r="3627" spans="1:5">
      <c r="A3627" s="324"/>
      <c r="E3627" s="325"/>
    </row>
    <row r="3628" spans="1:5">
      <c r="A3628" s="324"/>
      <c r="E3628" s="325"/>
    </row>
    <row r="3629" spans="1:5">
      <c r="A3629" s="324"/>
      <c r="E3629" s="325"/>
    </row>
    <row r="3630" spans="1:5">
      <c r="E3630" s="325"/>
    </row>
    <row r="3631" spans="1:5">
      <c r="A3631" s="324"/>
      <c r="E3631" s="325"/>
    </row>
    <row r="3632" spans="1:5">
      <c r="A3632" s="324"/>
      <c r="E3632" s="325"/>
    </row>
    <row r="3633" spans="1:5">
      <c r="A3633" s="324"/>
      <c r="E3633" s="325"/>
    </row>
    <row r="3634" spans="1:5">
      <c r="E3634" s="325"/>
    </row>
    <row r="3635" spans="1:5">
      <c r="E3635" s="325"/>
    </row>
    <row r="3636" spans="1:5">
      <c r="A3636" s="324"/>
      <c r="E3636" s="325"/>
    </row>
    <row r="3637" spans="1:5">
      <c r="A3637" s="324"/>
      <c r="E3637" s="325"/>
    </row>
    <row r="3638" spans="1:5">
      <c r="A3638" s="324"/>
      <c r="E3638" s="325"/>
    </row>
    <row r="3639" spans="1:5">
      <c r="A3639" s="324"/>
      <c r="E3639" s="325"/>
    </row>
    <row r="3640" spans="1:5">
      <c r="A3640" s="324"/>
      <c r="E3640" s="325"/>
    </row>
    <row r="3641" spans="1:5">
      <c r="A3641" s="324"/>
      <c r="E3641" s="325"/>
    </row>
    <row r="3643" spans="1:5">
      <c r="A3643" s="324"/>
      <c r="E3643" s="325"/>
    </row>
    <row r="3644" spans="1:5">
      <c r="A3644" s="324"/>
      <c r="E3644" s="325"/>
    </row>
    <row r="3645" spans="1:5">
      <c r="E3645" s="325"/>
    </row>
    <row r="3646" spans="1:5">
      <c r="A3646" s="324"/>
      <c r="E3646" s="325"/>
    </row>
    <row r="3647" spans="1:5">
      <c r="A3647" s="324"/>
      <c r="E3647" s="325"/>
    </row>
    <row r="3648" spans="1:5">
      <c r="A3648" s="324"/>
      <c r="E3648" s="325"/>
    </row>
    <row r="3649" spans="1:5">
      <c r="A3649" s="324"/>
      <c r="E3649" s="325"/>
    </row>
    <row r="3650" spans="1:5">
      <c r="A3650" s="324"/>
      <c r="E3650" s="325"/>
    </row>
    <row r="3652" spans="1:5">
      <c r="A3652" s="324"/>
      <c r="E3652" s="325"/>
    </row>
    <row r="3653" spans="1:5">
      <c r="A3653" s="324"/>
      <c r="E3653" s="325"/>
    </row>
    <row r="3655" spans="1:5">
      <c r="A3655" s="324"/>
      <c r="E3655" s="325"/>
    </row>
    <row r="3656" spans="1:5">
      <c r="A3656" s="324"/>
      <c r="E3656" s="325"/>
    </row>
    <row r="3657" spans="1:5">
      <c r="E3657" s="325"/>
    </row>
    <row r="3658" spans="1:5">
      <c r="E3658" s="325"/>
    </row>
    <row r="3659" spans="1:5">
      <c r="A3659" s="324"/>
      <c r="E3659" s="325"/>
    </row>
    <row r="3660" spans="1:5">
      <c r="E3660" s="325"/>
    </row>
    <row r="3661" spans="1:5">
      <c r="E3661" s="325"/>
    </row>
    <row r="3662" spans="1:5">
      <c r="E3662" s="325"/>
    </row>
    <row r="3663" spans="1:5">
      <c r="E3663" s="325"/>
    </row>
    <row r="3664" spans="1:5">
      <c r="A3664" s="324"/>
      <c r="E3664" s="325"/>
    </row>
    <row r="3665" spans="1:5">
      <c r="A3665" s="324"/>
      <c r="E3665" s="325"/>
    </row>
    <row r="3666" spans="1:5">
      <c r="A3666" s="324"/>
      <c r="E3666" s="325"/>
    </row>
    <row r="3668" spans="1:5">
      <c r="E3668" s="325"/>
    </row>
    <row r="3669" spans="1:5">
      <c r="E3669" s="325"/>
    </row>
    <row r="3670" spans="1:5">
      <c r="A3670" s="324"/>
      <c r="E3670" s="325"/>
    </row>
    <row r="3671" spans="1:5">
      <c r="A3671" s="324"/>
      <c r="E3671" s="325"/>
    </row>
    <row r="3672" spans="1:5">
      <c r="A3672" s="324"/>
      <c r="E3672" s="325"/>
    </row>
    <row r="3673" spans="1:5">
      <c r="E3673" s="325"/>
    </row>
    <row r="3674" spans="1:5">
      <c r="E3674" s="325"/>
    </row>
    <row r="3675" spans="1:5">
      <c r="E3675" s="325"/>
    </row>
    <row r="3676" spans="1:5">
      <c r="A3676" s="324"/>
      <c r="E3676" s="325"/>
    </row>
    <row r="3677" spans="1:5">
      <c r="A3677" s="324"/>
      <c r="E3677" s="325"/>
    </row>
    <row r="3678" spans="1:5">
      <c r="A3678" s="324"/>
      <c r="E3678" s="325"/>
    </row>
    <row r="3679" spans="1:5">
      <c r="A3679" s="324"/>
      <c r="E3679" s="325"/>
    </row>
    <row r="3681" spans="1:5">
      <c r="A3681" s="324"/>
      <c r="E3681" s="325"/>
    </row>
    <row r="3682" spans="1:5">
      <c r="A3682" s="324"/>
      <c r="E3682" s="325"/>
    </row>
    <row r="3683" spans="1:5">
      <c r="A3683" s="324"/>
      <c r="E3683" s="325"/>
    </row>
    <row r="3684" spans="1:5">
      <c r="A3684" s="324"/>
      <c r="E3684" s="325"/>
    </row>
    <row r="3685" spans="1:5">
      <c r="A3685" s="324"/>
      <c r="E3685" s="325"/>
    </row>
    <row r="3686" spans="1:5">
      <c r="A3686" s="324"/>
      <c r="E3686" s="325"/>
    </row>
    <row r="3687" spans="1:5">
      <c r="A3687" s="324"/>
      <c r="E3687" s="325"/>
    </row>
    <row r="3688" spans="1:5">
      <c r="A3688" s="324"/>
      <c r="E3688" s="325"/>
    </row>
    <row r="3690" spans="1:5">
      <c r="A3690" s="324"/>
      <c r="E3690" s="325"/>
    </row>
    <row r="3691" spans="1:5">
      <c r="A3691" s="324"/>
      <c r="E3691" s="325"/>
    </row>
    <row r="3693" spans="1:5">
      <c r="E3693" s="325"/>
    </row>
    <row r="3694" spans="1:5">
      <c r="A3694" s="324"/>
      <c r="E3694" s="325"/>
    </row>
    <row r="3695" spans="1:5">
      <c r="A3695" s="324"/>
      <c r="E3695" s="325"/>
    </row>
    <row r="3696" spans="1:5">
      <c r="A3696" s="324"/>
      <c r="E3696" s="325"/>
    </row>
    <row r="3697" spans="1:5">
      <c r="A3697" s="324"/>
      <c r="E3697" s="325"/>
    </row>
    <row r="3698" spans="1:5">
      <c r="A3698" s="324"/>
      <c r="E3698" s="325"/>
    </row>
    <row r="3699" spans="1:5">
      <c r="E3699" s="325"/>
    </row>
    <row r="3700" spans="1:5">
      <c r="E3700" s="325"/>
    </row>
    <row r="3701" spans="1:5">
      <c r="A3701" s="324"/>
      <c r="E3701" s="325"/>
    </row>
    <row r="3702" spans="1:5">
      <c r="A3702" s="324"/>
      <c r="E3702" s="325"/>
    </row>
    <row r="3703" spans="1:5">
      <c r="A3703" s="324"/>
      <c r="E3703" s="325"/>
    </row>
    <row r="3704" spans="1:5">
      <c r="A3704" s="324"/>
      <c r="E3704" s="325"/>
    </row>
    <row r="3705" spans="1:5">
      <c r="E3705" s="325"/>
    </row>
    <row r="3706" spans="1:5">
      <c r="A3706" s="324"/>
      <c r="E3706" s="325"/>
    </row>
    <row r="3707" spans="1:5">
      <c r="A3707" s="324"/>
      <c r="E3707" s="325"/>
    </row>
    <row r="3709" spans="1:5">
      <c r="A3709" s="324"/>
      <c r="E3709" s="325"/>
    </row>
    <row r="3710" spans="1:5">
      <c r="A3710" s="324"/>
      <c r="E3710" s="325"/>
    </row>
    <row r="4341" spans="1:4">
      <c r="A4341" s="375" t="s">
        <v>154</v>
      </c>
      <c r="B4341" s="376" t="s">
        <v>93</v>
      </c>
      <c r="C4341" s="377" t="s">
        <v>127</v>
      </c>
      <c r="D4341" s="378">
        <v>734.5</v>
      </c>
    </row>
    <row r="4342" spans="1:4">
      <c r="A4342" s="379" t="s">
        <v>155</v>
      </c>
      <c r="B4342" s="380" t="s">
        <v>94</v>
      </c>
      <c r="C4342" s="380" t="s">
        <v>128</v>
      </c>
      <c r="D4342" s="379">
        <v>505</v>
      </c>
    </row>
    <row r="4343" spans="1:4">
      <c r="A4343" s="375" t="s">
        <v>156</v>
      </c>
      <c r="B4343" s="376" t="s">
        <v>96</v>
      </c>
      <c r="C4343" s="377" t="s">
        <v>129</v>
      </c>
      <c r="D4343" s="378">
        <v>497</v>
      </c>
    </row>
    <row r="4344" spans="1:4">
      <c r="A4344" s="375" t="s">
        <v>157</v>
      </c>
      <c r="B4344" s="376" t="s">
        <v>97</v>
      </c>
      <c r="C4344" s="377" t="s">
        <v>130</v>
      </c>
      <c r="D4344" s="378">
        <v>396</v>
      </c>
    </row>
    <row r="4345" spans="1:4">
      <c r="A4345" s="379" t="s">
        <v>158</v>
      </c>
      <c r="B4345" s="380" t="s">
        <v>95</v>
      </c>
      <c r="C4345" s="380" t="s">
        <v>131</v>
      </c>
      <c r="D4345" s="379">
        <v>383.5</v>
      </c>
    </row>
    <row r="4346" spans="1:4">
      <c r="A4346" s="375" t="s">
        <v>159</v>
      </c>
      <c r="B4346" s="376" t="s">
        <v>98</v>
      </c>
      <c r="C4346" s="377" t="s">
        <v>132</v>
      </c>
      <c r="D4346" s="378">
        <v>324.5</v>
      </c>
    </row>
    <row r="4347" spans="1:4">
      <c r="A4347" s="379" t="s">
        <v>160</v>
      </c>
      <c r="B4347" s="380" t="s">
        <v>100</v>
      </c>
      <c r="C4347" s="380" t="s">
        <v>133</v>
      </c>
      <c r="D4347" s="379">
        <v>322</v>
      </c>
    </row>
    <row r="4348" spans="1:4">
      <c r="A4348" s="375" t="s">
        <v>161</v>
      </c>
      <c r="B4348" s="376" t="s">
        <v>101</v>
      </c>
      <c r="C4348" s="377" t="s">
        <v>134</v>
      </c>
      <c r="D4348" s="378">
        <v>317</v>
      </c>
    </row>
    <row r="4349" spans="1:4">
      <c r="A4349" s="375" t="s">
        <v>162</v>
      </c>
      <c r="B4349" s="376" t="s">
        <v>99</v>
      </c>
      <c r="C4349" s="376" t="s">
        <v>135</v>
      </c>
      <c r="D4349" s="378">
        <v>298.5</v>
      </c>
    </row>
    <row r="4350" spans="1:4">
      <c r="A4350" s="375" t="s">
        <v>163</v>
      </c>
      <c r="B4350" s="376" t="s">
        <v>136</v>
      </c>
      <c r="C4350" s="377" t="s">
        <v>137</v>
      </c>
      <c r="D4350" s="378">
        <v>268</v>
      </c>
    </row>
    <row r="4351" spans="1:4">
      <c r="A4351" s="379" t="s">
        <v>164</v>
      </c>
      <c r="B4351" s="380" t="s">
        <v>102</v>
      </c>
      <c r="C4351" s="380" t="s">
        <v>138</v>
      </c>
      <c r="D4351" s="379">
        <v>246</v>
      </c>
    </row>
    <row r="4352" spans="1:4">
      <c r="A4352" s="375" t="s">
        <v>165</v>
      </c>
      <c r="B4352" s="376" t="s">
        <v>103</v>
      </c>
      <c r="C4352" s="377" t="s">
        <v>139</v>
      </c>
      <c r="D4352" s="378">
        <v>232</v>
      </c>
    </row>
    <row r="4353" spans="1:4">
      <c r="A4353" s="379" t="s">
        <v>166</v>
      </c>
      <c r="B4353" s="380" t="s">
        <v>107</v>
      </c>
      <c r="C4353" s="380" t="s">
        <v>140</v>
      </c>
      <c r="D4353" s="379">
        <v>198</v>
      </c>
    </row>
    <row r="4354" spans="1:4">
      <c r="A4354" s="375" t="s">
        <v>167</v>
      </c>
      <c r="B4354" s="376" t="s">
        <v>104</v>
      </c>
      <c r="C4354" s="377" t="s">
        <v>141</v>
      </c>
      <c r="D4354" s="378">
        <v>188</v>
      </c>
    </row>
    <row r="4355" spans="1:4">
      <c r="A4355" s="375" t="s">
        <v>168</v>
      </c>
      <c r="B4355" s="376" t="s">
        <v>106</v>
      </c>
      <c r="C4355" s="377" t="s">
        <v>139</v>
      </c>
      <c r="D4355" s="378">
        <v>170</v>
      </c>
    </row>
    <row r="4356" spans="1:4">
      <c r="A4356" s="375" t="s">
        <v>169</v>
      </c>
      <c r="B4356" s="376" t="s">
        <v>108</v>
      </c>
      <c r="C4356" s="376" t="s">
        <v>142</v>
      </c>
      <c r="D4356" s="378">
        <v>168</v>
      </c>
    </row>
    <row r="4357" spans="1:4">
      <c r="A4357" s="375" t="s">
        <v>170</v>
      </c>
      <c r="B4357" s="376" t="s">
        <v>109</v>
      </c>
      <c r="C4357" s="376" t="s">
        <v>142</v>
      </c>
      <c r="D4357" s="378">
        <v>168</v>
      </c>
    </row>
    <row r="4358" spans="1:4">
      <c r="A4358" s="375" t="s">
        <v>171</v>
      </c>
      <c r="B4358" s="376" t="s">
        <v>112</v>
      </c>
      <c r="C4358" s="377" t="s">
        <v>143</v>
      </c>
      <c r="D4358" s="378">
        <v>141.5</v>
      </c>
    </row>
    <row r="4359" spans="1:4">
      <c r="A4359" s="375" t="s">
        <v>172</v>
      </c>
      <c r="B4359" s="376" t="s">
        <v>110</v>
      </c>
      <c r="C4359" s="377" t="s">
        <v>144</v>
      </c>
      <c r="D4359" s="378">
        <v>123.5</v>
      </c>
    </row>
    <row r="4360" spans="1:4">
      <c r="A4360" s="375" t="s">
        <v>173</v>
      </c>
      <c r="B4360" s="376" t="s">
        <v>105</v>
      </c>
      <c r="C4360" s="376" t="s">
        <v>145</v>
      </c>
      <c r="D4360" s="378">
        <v>114</v>
      </c>
    </row>
    <row r="4361" spans="1:4">
      <c r="A4361" s="375" t="s">
        <v>174</v>
      </c>
      <c r="B4361" s="376" t="s">
        <v>114</v>
      </c>
      <c r="C4361" s="377" t="s">
        <v>146</v>
      </c>
      <c r="D4361" s="378">
        <v>114</v>
      </c>
    </row>
    <row r="4362" spans="1:4">
      <c r="A4362" s="375" t="s">
        <v>175</v>
      </c>
      <c r="B4362" s="376" t="s">
        <v>111</v>
      </c>
      <c r="C4362" s="376" t="s">
        <v>147</v>
      </c>
      <c r="D4362" s="378">
        <v>104</v>
      </c>
    </row>
    <row r="4363" spans="1:4">
      <c r="A4363" s="383" t="s">
        <v>176</v>
      </c>
      <c r="B4363" s="380" t="s">
        <v>113</v>
      </c>
      <c r="C4363" s="381" t="s">
        <v>148</v>
      </c>
      <c r="D4363" s="379">
        <v>100</v>
      </c>
    </row>
    <row r="4364" spans="1:4">
      <c r="A4364" s="379" t="s">
        <v>177</v>
      </c>
      <c r="B4364" s="380" t="s">
        <v>149</v>
      </c>
      <c r="C4364" s="380" t="s">
        <v>150</v>
      </c>
      <c r="D4364" s="379">
        <v>72</v>
      </c>
    </row>
    <row r="4365" spans="1:4">
      <c r="A4365" s="379" t="s">
        <v>178</v>
      </c>
      <c r="B4365" s="380" t="s">
        <v>115</v>
      </c>
      <c r="C4365" s="380" t="s">
        <v>150</v>
      </c>
      <c r="D4365" s="379">
        <v>42</v>
      </c>
    </row>
    <row r="4366" spans="1:4">
      <c r="A4366" s="379" t="s">
        <v>179</v>
      </c>
      <c r="B4366" s="380" t="s">
        <v>116</v>
      </c>
      <c r="C4366" s="382" t="s">
        <v>151</v>
      </c>
      <c r="D4366" s="379">
        <v>30</v>
      </c>
    </row>
    <row r="4367" spans="1:4">
      <c r="A4367" s="375" t="s">
        <v>180</v>
      </c>
      <c r="B4367" s="376" t="s">
        <v>152</v>
      </c>
      <c r="C4367" s="376" t="s">
        <v>153</v>
      </c>
      <c r="D4367" s="378">
        <v>0</v>
      </c>
    </row>
  </sheetData>
  <sortState ref="A2:E3710">
    <sortCondition ref="B1"/>
  </sortState>
  <conditionalFormatting sqref="C4367">
    <cfRule type="expression" dxfId="22" priority="23" stopIfTrue="1">
      <formula>AND(#REF!&lt;9,#REF!&gt;0)</formula>
    </cfRule>
  </conditionalFormatting>
  <conditionalFormatting sqref="B4341:B4366">
    <cfRule type="expression" dxfId="21" priority="22" stopIfTrue="1">
      <formula>AND(#REF!&lt;9,#REF!&gt;0)</formula>
    </cfRule>
  </conditionalFormatting>
  <conditionalFormatting sqref="D4341:D4366">
    <cfRule type="cellIs" dxfId="20" priority="20" stopIfTrue="1" operator="equal">
      <formula>"QA"</formula>
    </cfRule>
    <cfRule type="cellIs" dxfId="19" priority="21" stopIfTrue="1" operator="equal">
      <formula>"DA"</formula>
    </cfRule>
  </conditionalFormatting>
  <conditionalFormatting sqref="D4348:D4351">
    <cfRule type="cellIs" dxfId="18" priority="18" stopIfTrue="1" operator="equal">
      <formula>"QA"</formula>
    </cfRule>
    <cfRule type="cellIs" dxfId="17" priority="19" stopIfTrue="1" operator="equal">
      <formula>"DA"</formula>
    </cfRule>
  </conditionalFormatting>
  <conditionalFormatting sqref="B4348:B4351">
    <cfRule type="expression" dxfId="16" priority="17" stopIfTrue="1">
      <formula>AND(#REF!&lt;9,#REF!&gt;0)</formula>
    </cfRule>
  </conditionalFormatting>
  <conditionalFormatting sqref="D4352:D4353">
    <cfRule type="cellIs" dxfId="15" priority="15" stopIfTrue="1" operator="equal">
      <formula>"QA"</formula>
    </cfRule>
    <cfRule type="cellIs" dxfId="14" priority="16" stopIfTrue="1" operator="equal">
      <formula>"DA"</formula>
    </cfRule>
  </conditionalFormatting>
  <conditionalFormatting sqref="B4352:B4353">
    <cfRule type="expression" dxfId="13" priority="14" stopIfTrue="1">
      <formula>AND(#REF!&lt;9,#REF!&gt;0)</formula>
    </cfRule>
  </conditionalFormatting>
  <conditionalFormatting sqref="B4356">
    <cfRule type="expression" dxfId="12" priority="13" stopIfTrue="1">
      <formula>AND(#REF!&lt;9,#REF!&gt;0)</formula>
    </cfRule>
  </conditionalFormatting>
  <conditionalFormatting sqref="D4356">
    <cfRule type="cellIs" dxfId="11" priority="11" stopIfTrue="1" operator="equal">
      <formula>"QA"</formula>
    </cfRule>
    <cfRule type="cellIs" dxfId="10" priority="12" stopIfTrue="1" operator="equal">
      <formula>"DA"</formula>
    </cfRule>
  </conditionalFormatting>
  <conditionalFormatting sqref="B4357">
    <cfRule type="expression" dxfId="9" priority="10" stopIfTrue="1">
      <formula>AND(#REF!&lt;9,#REF!&gt;0)</formula>
    </cfRule>
  </conditionalFormatting>
  <conditionalFormatting sqref="D4357">
    <cfRule type="cellIs" dxfId="8" priority="8" stopIfTrue="1" operator="equal">
      <formula>"QA"</formula>
    </cfRule>
    <cfRule type="cellIs" dxfId="7" priority="9" stopIfTrue="1" operator="equal">
      <formula>"DA"</formula>
    </cfRule>
  </conditionalFormatting>
  <conditionalFormatting sqref="D4361:D4365">
    <cfRule type="cellIs" dxfId="6" priority="6" stopIfTrue="1" operator="equal">
      <formula>"QA"</formula>
    </cfRule>
    <cfRule type="cellIs" dxfId="5" priority="7" stopIfTrue="1" operator="equal">
      <formula>"DA"</formula>
    </cfRule>
  </conditionalFormatting>
  <conditionalFormatting sqref="B4361:B4364">
    <cfRule type="expression" dxfId="4" priority="5" stopIfTrue="1">
      <formula>AND(#REF!&lt;9,#REF!&gt;0)</formula>
    </cfRule>
  </conditionalFormatting>
  <conditionalFormatting sqref="B4365">
    <cfRule type="expression" dxfId="3" priority="4" stopIfTrue="1">
      <formula>AND(#REF!&lt;9,#REF!&gt;0)</formula>
    </cfRule>
  </conditionalFormatting>
  <conditionalFormatting sqref="D4366">
    <cfRule type="cellIs" dxfId="2" priority="2" stopIfTrue="1" operator="equal">
      <formula>"QA"</formula>
    </cfRule>
    <cfRule type="cellIs" dxfId="1" priority="3" stopIfTrue="1" operator="equal">
      <formula>"DA"</formula>
    </cfRule>
  </conditionalFormatting>
  <conditionalFormatting sqref="B4366">
    <cfRule type="expression" dxfId="0" priority="1" stopIfTrue="1">
      <formula>AND(#REF!&lt;9,#REF!&gt;0)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H25"/>
  <sheetViews>
    <sheetView workbookViewId="0">
      <selection sqref="A1:F1"/>
    </sheetView>
  </sheetViews>
  <sheetFormatPr defaultColWidth="8.85546875" defaultRowHeight="12"/>
  <cols>
    <col min="1" max="1" width="7.28515625" style="16" bestFit="1" customWidth="1"/>
    <col min="2" max="2" width="5.7109375" style="18" customWidth="1"/>
    <col min="3" max="3" width="38.7109375" style="12" customWidth="1"/>
    <col min="4" max="4" width="1.28515625" style="18" bestFit="1" customWidth="1"/>
    <col min="5" max="5" width="41.7109375" style="12" customWidth="1"/>
    <col min="6" max="6" width="5.7109375" style="12" customWidth="1"/>
    <col min="7" max="16384" width="8.85546875" style="12"/>
  </cols>
  <sheetData>
    <row r="1" spans="1:8" s="10" customFormat="1" ht="18.600000000000001" customHeight="1">
      <c r="A1" s="404" t="str">
        <f>CONCATENATE(Setup!B3,", ",Setup!B4,", ",Setup!B6)</f>
        <v>Υπ.Παιδείας, Σχολικό Πρωτάθλημα 2014, ΑΕΤ ΝΙΚΗ ΠΑΤΡΩΝ</v>
      </c>
      <c r="B1" s="404"/>
      <c r="C1" s="404"/>
      <c r="D1" s="404"/>
      <c r="E1" s="404"/>
      <c r="F1" s="404"/>
      <c r="G1" s="11" t="s">
        <v>78</v>
      </c>
    </row>
    <row r="2" spans="1:8" ht="18" customHeight="1">
      <c r="A2" s="405" t="str">
        <f>Setup!$B$10</f>
        <v>Γ.Καζάνης</v>
      </c>
      <c r="B2" s="405"/>
      <c r="C2" s="405"/>
      <c r="D2" s="405"/>
      <c r="E2" s="405"/>
      <c r="F2" s="405"/>
    </row>
    <row r="3" spans="1:8" s="10" customFormat="1" ht="18">
      <c r="A3" s="406" t="s">
        <v>22</v>
      </c>
      <c r="B3" s="407"/>
      <c r="C3" s="407"/>
      <c r="D3" s="14"/>
      <c r="E3" s="15" t="s">
        <v>31</v>
      </c>
      <c r="F3" s="408" t="s">
        <v>77</v>
      </c>
    </row>
    <row r="4" spans="1:8">
      <c r="A4" s="2" t="s">
        <v>11</v>
      </c>
      <c r="B4" s="2" t="s">
        <v>12</v>
      </c>
      <c r="C4" s="17" t="s">
        <v>32</v>
      </c>
      <c r="D4" s="17"/>
      <c r="E4" s="259" t="s">
        <v>33</v>
      </c>
      <c r="F4" s="409"/>
    </row>
    <row r="5" spans="1:8">
      <c r="A5" s="256" t="s">
        <v>13</v>
      </c>
      <c r="B5" s="253" t="str">
        <f>Setup!$B$7</f>
        <v>Kορίτσια Δ</v>
      </c>
      <c r="C5" s="8" t="str">
        <f>IF(MD!H5="bye","", LEFT(MD!H5,FIND(" ",MD!H5)+1) &amp; " - " &amp; LEFT(MD!H6,FIND(" ",MD!H6)+1))</f>
        <v>ΚΑΠΕΛΛΑ Α - ΓΕΝΝΗΜΑΤΑ Μ</v>
      </c>
      <c r="D5" s="7" t="str">
        <f t="shared" ref="D5:D12" si="0">IF(OR(C5="",E5="")," ","-")</f>
        <v xml:space="preserve"> </v>
      </c>
      <c r="E5" s="251" t="str">
        <f>IF(MD!H7="bye","", LEFT(MD!H7,FIND(" ",MD!H7)+1) &amp; " - " &amp; LEFT(MD!H8,FIND(" ",MD!H8)+1))</f>
        <v/>
      </c>
      <c r="F5" s="254"/>
    </row>
    <row r="6" spans="1:8">
      <c r="A6" s="256"/>
      <c r="B6" s="253" t="str">
        <f>Setup!$B$7</f>
        <v>Kορίτσια Δ</v>
      </c>
      <c r="C6" s="8" t="str">
        <f>IF(MD!H9="bye","", LEFT(MD!H9,FIND(" ",MD!H9)+1) &amp; " - " &amp; LEFT(MD!H10,FIND(" ",MD!H10)+1))</f>
        <v>ΖΑΧΟΠΟΥΛΟΥ Α - ΚΑΦΦΕ Ζ</v>
      </c>
      <c r="D6" s="7" t="str">
        <f t="shared" si="0"/>
        <v>-</v>
      </c>
      <c r="E6" s="251" t="str">
        <f>IF(MD!H11="bye","", LEFT(MD!H11,FIND(" ",MD!H11)+1) &amp; " - " &amp; LEFT(MD!H12,FIND(" ",MD!H12)+1))</f>
        <v>ΠΕΤΤΑ Σ - ΚΑΜΠΟΣΙΩΡΑ Κ</v>
      </c>
      <c r="F6" s="255"/>
    </row>
    <row r="7" spans="1:8">
      <c r="A7" s="256"/>
      <c r="B7" s="253" t="str">
        <f>Setup!$B$7</f>
        <v>Kορίτσια Δ</v>
      </c>
      <c r="C7" s="8" t="str">
        <f>IF(MD!H13="bye","", LEFT(MD!H13,FIND(" ",MD!H13)+1) &amp; " - " &amp; LEFT(MD!H14,FIND(" ",MD!H14)+1))</f>
        <v>ΣΤΑΜΑΤΟΓΙΑΝΝΟΠΟΥΛΟΥ Π - ΒΑΣΙΛΑΚΗ Χ</v>
      </c>
      <c r="D7" s="7" t="str">
        <f t="shared" si="0"/>
        <v>-</v>
      </c>
      <c r="E7" s="251" t="str">
        <f>IF(MD!H15="bye","", LEFT(MD!H15,FIND(" ",MD!H15)+1) &amp; " - " &amp; LEFT(MD!H16,FIND(" ",MD!H16)+1))</f>
        <v>ΚΟΥΚΟΥΒΙΤΑΚΗ Ε - ΔΑΛΙΑΝΗ Δ</v>
      </c>
      <c r="F7" s="255"/>
    </row>
    <row r="8" spans="1:8">
      <c r="A8" s="257"/>
      <c r="B8" s="253" t="str">
        <f>Setup!$B$7</f>
        <v>Kορίτσια Δ</v>
      </c>
      <c r="C8" s="8" t="str">
        <f>IF(MD!H17="bye","", LEFT(MD!H17,FIND(" ",MD!H17)+1) &amp; " - " &amp; LEFT(MD!H18,FIND(" ",MD!H18)+1))</f>
        <v/>
      </c>
      <c r="D8" s="7" t="str">
        <f t="shared" si="0"/>
        <v xml:space="preserve"> </v>
      </c>
      <c r="E8" s="251" t="str">
        <f>IF(MD!H19="bye","", LEFT(MD!H19,FIND(" ",MD!H19)+1) &amp; " - " &amp; LEFT(MD!H20,FIND(" ",MD!H20)+1))</f>
        <v>ΚΩΤΣΑΚΗ Α - ΤΣΕΚΟΥΡΑ Κ</v>
      </c>
      <c r="F8" s="255"/>
    </row>
    <row r="9" spans="1:8">
      <c r="A9" s="256" t="s">
        <v>14</v>
      </c>
      <c r="B9" s="253" t="str">
        <f>Setup!$B$7</f>
        <v>Kορίτσια Δ</v>
      </c>
      <c r="C9" s="8" t="str">
        <f>IF(MD!H21="bye","", LEFT(MD!H21,FIND(" ",MD!H21)+1) &amp; " - " &amp; LEFT(MD!H22,FIND(" ",MD!H22)+1))</f>
        <v>ΠΕΤΡΙΔΟΥ Η - ΔΕΜΕΝΑΓΑ Δ</v>
      </c>
      <c r="D9" s="7" t="str">
        <f t="shared" si="0"/>
        <v>-</v>
      </c>
      <c r="E9" s="251" t="str">
        <f>IF(MD!H23="bye","", LEFT(MD!H23,FIND(" ",MD!H23)+1) &amp; " - " &amp; LEFT(MD!H24,FIND(" ",MD!H24)+1))</f>
        <v>ΝΤΟΥΜΑ Δ - ΚΟΛΟΥΤΣΟΥ Μ</v>
      </c>
      <c r="F9" s="255"/>
    </row>
    <row r="10" spans="1:8">
      <c r="A10" s="257"/>
      <c r="B10" s="253" t="str">
        <f>Setup!$B$7</f>
        <v>Kορίτσια Δ</v>
      </c>
      <c r="C10" s="8" t="str">
        <f>IF(MD!H25="bye","", LEFT(MD!H25,FIND(" ",MD!H25)+1) &amp; " - " &amp; LEFT(MD!H26,FIND(" ",MD!H26)+1))</f>
        <v>ΜΑΛΑΜΟΥ Μ - ΜΑΛΑΜΟΥ Κ</v>
      </c>
      <c r="D10" s="7" t="str">
        <f t="shared" si="0"/>
        <v>-</v>
      </c>
      <c r="E10" s="251" t="str">
        <f>IF(MD!H27="bye","", LEFT(MD!H27,FIND(" ",MD!H27)+1) &amp; " - " &amp; LEFT(MD!H28,FIND(" ",MD!H28)+1))</f>
        <v>ΓΡΙΝΕΖΟΥ Σ - ΧΡΙΣΤΟΠΟΥΛΟΥ Χ</v>
      </c>
      <c r="F10" s="255"/>
    </row>
    <row r="11" spans="1:8">
      <c r="A11" s="257"/>
      <c r="B11" s="253" t="str">
        <f>Setup!$B$7</f>
        <v>Kορίτσια Δ</v>
      </c>
      <c r="C11" s="8" t="str">
        <f>IF(MD!H29="bye","", LEFT(MD!H29,FIND(" ",MD!H29)+1) &amp; " - " &amp; LEFT(MD!H30,FIND(" ",MD!H30)+1))</f>
        <v>ΜΠΕΛΙΔΟΥ Χ - ΣΤΑΜΠΟΥΛΗ Χ</v>
      </c>
      <c r="D11" s="7" t="str">
        <f t="shared" si="0"/>
        <v>-</v>
      </c>
      <c r="E11" s="251" t="str">
        <f>IF(MD!H31="bye","", LEFT(MD!H31,FIND(" ",MD!H31)+1) &amp; " - " &amp; LEFT(MD!H32,FIND(" ",MD!H32)+1))</f>
        <v>ΧΑΤΖΗ Κ - ΜΑΡΚΑΚΗ Μ</v>
      </c>
      <c r="F11" s="255"/>
    </row>
    <row r="12" spans="1:8">
      <c r="A12" s="257"/>
      <c r="B12" s="253" t="str">
        <f>Setup!$B$7</f>
        <v>Kορίτσια Δ</v>
      </c>
      <c r="C12" s="8" t="str">
        <f>IF(MD!H33="bye","", LEFT(MD!H33,FIND(" ",MD!H33)+1) &amp; " - " &amp; LEFT(MD!H34,FIND(" ",MD!H34)+1))</f>
        <v/>
      </c>
      <c r="D12" s="7" t="str">
        <f t="shared" si="0"/>
        <v xml:space="preserve"> </v>
      </c>
      <c r="E12" s="251" t="str">
        <f>IF(MD!H35="bye","", LEFT(MD!H35,FIND(" ",MD!H35)+1) &amp; " - " &amp; LEFT(MD!H36,FIND(" ",MD!H36)+1))</f>
        <v>ΠΑΛΑΣΚΑ Α - ΝΤΑΝΙΕΛΙΑΝΤΣ Α</v>
      </c>
      <c r="F12" s="255"/>
    </row>
    <row r="13" spans="1:8">
      <c r="B13" s="5"/>
      <c r="C13" s="8"/>
      <c r="D13" s="7"/>
      <c r="E13" s="8"/>
    </row>
    <row r="14" spans="1:8">
      <c r="A14" s="1"/>
      <c r="B14" s="5"/>
      <c r="C14" s="4"/>
      <c r="D14" s="5"/>
      <c r="E14" s="4"/>
      <c r="F14" s="4"/>
      <c r="G14" s="4"/>
      <c r="H14" s="4"/>
    </row>
    <row r="15" spans="1:8">
      <c r="B15" s="3"/>
      <c r="C15" s="9"/>
      <c r="D15" s="6"/>
      <c r="E15" s="9"/>
    </row>
    <row r="16" spans="1:8" ht="18">
      <c r="A16" s="406" t="s">
        <v>22</v>
      </c>
      <c r="B16" s="407"/>
      <c r="C16" s="407"/>
      <c r="D16" s="13"/>
      <c r="E16" s="15" t="s">
        <v>23</v>
      </c>
      <c r="F16" s="408" t="s">
        <v>77</v>
      </c>
    </row>
    <row r="17" spans="1:6">
      <c r="A17" s="2" t="s">
        <v>11</v>
      </c>
      <c r="B17" s="252" t="s">
        <v>12</v>
      </c>
      <c r="C17" s="17" t="s">
        <v>32</v>
      </c>
      <c r="D17" s="17"/>
      <c r="E17" s="259" t="s">
        <v>33</v>
      </c>
      <c r="F17" s="409"/>
    </row>
    <row r="18" spans="1:6">
      <c r="A18" s="256" t="s">
        <v>13</v>
      </c>
      <c r="B18" s="261" t="str">
        <f>Setup!$B$7</f>
        <v>Kορίτσια Δ</v>
      </c>
      <c r="C18" s="8" t="str">
        <f>MD!L5 &amp; " - " &amp; MD!L6</f>
        <v>ΚΑΠΕΛΛΑ - ΓΕΝΝΗΜΑΤΑ</v>
      </c>
      <c r="D18" s="7" t="str">
        <f>IF(OR(C18="",E18="")," ","-")</f>
        <v>-</v>
      </c>
      <c r="E18" s="258" t="str">
        <f>MD!L9 &amp; " - " &amp; MD!L10</f>
        <v>ΖΑΧΟΠΟΥΛΟΥ - ΚΑΦΦΕ</v>
      </c>
      <c r="F18" s="255"/>
    </row>
    <row r="19" spans="1:6">
      <c r="A19" s="256"/>
      <c r="B19" s="261" t="str">
        <f>Setup!$B$7</f>
        <v>Kορίτσια Δ</v>
      </c>
      <c r="C19" s="8" t="str">
        <f>MD!L13 &amp; " - " &amp; MD!L14</f>
        <v>ΚΟΥΚΟΥΒΙΤΑΚΗ - ΔΑΛΙΑΝΗ</v>
      </c>
      <c r="D19" s="7" t="str">
        <f>IF(OR(C19="",E19="")," ","-")</f>
        <v>-</v>
      </c>
      <c r="E19" s="258" t="str">
        <f>MD!L17 &amp; " - " &amp; MD!L18</f>
        <v>ΚΩΤΣΑΚΗ - ΤΣΕΚΟΥΡΑ</v>
      </c>
      <c r="F19" s="255"/>
    </row>
    <row r="20" spans="1:6">
      <c r="A20" s="256"/>
      <c r="B20" s="261" t="str">
        <f>Setup!$B$7</f>
        <v>Kορίτσια Δ</v>
      </c>
      <c r="C20" s="8" t="str">
        <f>MD!L21 &amp; " - " &amp; MD!L22</f>
        <v>ΠΕΤΡΙΔΟΥ - ΔΕΜΕΝΑΓΑ</v>
      </c>
      <c r="D20" s="7" t="str">
        <f>IF(OR(C20="",E20="")," ","-")</f>
        <v>-</v>
      </c>
      <c r="E20" s="258" t="str">
        <f>MD!L25 &amp; " - " &amp; MD!L26</f>
        <v>ΜΑΛΑΜΟΥ - ΜΑΛΑΜΟΥ</v>
      </c>
      <c r="F20" s="255"/>
    </row>
    <row r="21" spans="1:6">
      <c r="A21" s="256"/>
      <c r="B21" s="261" t="str">
        <f>Setup!$B$7</f>
        <v>Kορίτσια Δ</v>
      </c>
      <c r="C21" s="8" t="str">
        <f>MD!L29 &amp; " - " &amp; MD!L30</f>
        <v>ΜΠΕΛΙΔΟΥ - ΣΤΑΜΠΟΥΛΗ</v>
      </c>
      <c r="D21" s="7" t="str">
        <f>IF(OR(C21="",E21="")," ","-")</f>
        <v>-</v>
      </c>
      <c r="E21" s="258" t="str">
        <f>MD!L33 &amp; " - " &amp; MD!L34</f>
        <v>ΠΑΛΑΣΚΑ - ΝΤΑΝΙΕΛΙΑΝΤΣ</v>
      </c>
      <c r="F21" s="255"/>
    </row>
    <row r="22" spans="1:6">
      <c r="A22" s="1"/>
      <c r="B22" s="3"/>
      <c r="C22" s="8"/>
      <c r="D22" s="7"/>
      <c r="E22" s="8"/>
      <c r="F22" s="4"/>
    </row>
    <row r="23" spans="1:6">
      <c r="B23" s="3"/>
      <c r="C23" s="8"/>
      <c r="D23" s="7"/>
      <c r="E23" s="8"/>
      <c r="F23" s="4"/>
    </row>
    <row r="24" spans="1:6">
      <c r="B24" s="3"/>
      <c r="C24" s="8"/>
      <c r="D24" s="7"/>
      <c r="E24" s="8"/>
      <c r="F24" s="4"/>
    </row>
    <row r="25" spans="1:6" ht="15.75">
      <c r="A25" s="262" t="s">
        <v>78</v>
      </c>
      <c r="B25" s="262"/>
      <c r="C25" s="262"/>
      <c r="D25" s="262"/>
      <c r="E25" s="262"/>
      <c r="F25" s="262"/>
    </row>
  </sheetData>
  <sheetProtection sheet="1" objects="1" scenarios="1"/>
  <mergeCells count="6">
    <mergeCell ref="A1:F1"/>
    <mergeCell ref="A3:C3"/>
    <mergeCell ref="A16:C16"/>
    <mergeCell ref="F3:F4"/>
    <mergeCell ref="F16:F17"/>
    <mergeCell ref="A2:F2"/>
  </mergeCells>
  <phoneticPr fontId="1" type="noConversion"/>
  <printOptions horizontalCentered="1" gridLines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X65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2"/>
  <cols>
    <col min="1" max="1" width="7.28515625" style="22" bestFit="1" customWidth="1"/>
    <col min="2" max="2" width="8.5703125" style="22" customWidth="1"/>
    <col min="3" max="3" width="9.5703125" style="25" bestFit="1" customWidth="1"/>
    <col min="4" max="4" width="8.85546875" style="22"/>
    <col min="5" max="5" width="3.28515625" style="22" hidden="1" customWidth="1"/>
    <col min="6" max="6" width="4.7109375" style="22" hidden="1" customWidth="1"/>
    <col min="7" max="7" width="8.42578125" style="22" hidden="1" customWidth="1"/>
    <col min="8" max="8" width="8.85546875" style="22"/>
    <col min="9" max="9" width="3.28515625" style="307" bestFit="1" customWidth="1"/>
    <col min="10" max="10" width="6.140625" style="307" bestFit="1" customWidth="1"/>
    <col min="11" max="11" width="6.28515625" style="307" bestFit="1" customWidth="1"/>
    <col min="12" max="12" width="5.140625" style="307" bestFit="1" customWidth="1"/>
    <col min="13" max="13" width="4.28515625" style="307" bestFit="1" customWidth="1"/>
    <col min="14" max="14" width="4" style="307" bestFit="1" customWidth="1"/>
    <col min="15" max="16" width="4.28515625" style="307" bestFit="1" customWidth="1"/>
    <col min="17" max="17" width="3.28515625" style="307" bestFit="1" customWidth="1"/>
    <col min="18" max="18" width="6.140625" style="307" bestFit="1" customWidth="1"/>
    <col min="19" max="19" width="6.28515625" style="307" bestFit="1" customWidth="1"/>
    <col min="20" max="20" width="5.140625" style="307" bestFit="1" customWidth="1"/>
    <col min="21" max="21" width="4" style="307" bestFit="1" customWidth="1"/>
    <col min="22" max="24" width="4.140625" style="307" bestFit="1" customWidth="1"/>
    <col min="25" max="16384" width="8.85546875" style="22"/>
  </cols>
  <sheetData>
    <row r="1" spans="1:24" ht="12" customHeight="1">
      <c r="A1" s="26" t="s">
        <v>34</v>
      </c>
      <c r="B1" s="308" t="s">
        <v>35</v>
      </c>
      <c r="C1" s="309" t="s">
        <v>36</v>
      </c>
      <c r="D1" s="307"/>
      <c r="E1" s="307"/>
      <c r="F1" s="307"/>
      <c r="G1" s="307"/>
      <c r="H1" s="307"/>
      <c r="I1" s="410" t="s">
        <v>55</v>
      </c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2"/>
    </row>
    <row r="2" spans="1:24">
      <c r="A2" s="27">
        <v>1</v>
      </c>
      <c r="B2" s="23">
        <f ca="1">RAND()/22</f>
        <v>2.7626435059903446E-3</v>
      </c>
      <c r="C2" s="23">
        <v>3.9972402995044926E-2</v>
      </c>
      <c r="I2" s="328"/>
      <c r="J2" s="329"/>
      <c r="K2" s="330" t="s">
        <v>56</v>
      </c>
      <c r="L2" s="330" t="s">
        <v>57</v>
      </c>
      <c r="M2" s="331" t="s">
        <v>58</v>
      </c>
      <c r="N2" s="330" t="s">
        <v>10</v>
      </c>
      <c r="O2" s="332" t="s">
        <v>59</v>
      </c>
      <c r="P2" s="333" t="s">
        <v>60</v>
      </c>
      <c r="Q2" s="413"/>
      <c r="R2" s="414"/>
      <c r="S2" s="334" t="s">
        <v>56</v>
      </c>
      <c r="T2" s="334" t="s">
        <v>57</v>
      </c>
      <c r="U2" s="334" t="s">
        <v>58</v>
      </c>
      <c r="V2" s="334" t="s">
        <v>10</v>
      </c>
      <c r="W2" s="335" t="s">
        <v>59</v>
      </c>
      <c r="X2" s="336" t="s">
        <v>60</v>
      </c>
    </row>
    <row r="3" spans="1:24">
      <c r="A3" s="27">
        <v>2</v>
      </c>
      <c r="B3" s="23">
        <f ca="1">RAND()/22</f>
        <v>3.6621116096514535E-2</v>
      </c>
      <c r="C3" s="23">
        <v>4.4493501754937293E-3</v>
      </c>
      <c r="I3" s="415" t="s">
        <v>61</v>
      </c>
      <c r="J3" s="337" t="s">
        <v>62</v>
      </c>
      <c r="K3" s="338">
        <v>1.5</v>
      </c>
      <c r="L3" s="338">
        <v>2</v>
      </c>
      <c r="M3" s="339">
        <v>2</v>
      </c>
      <c r="N3" s="339">
        <v>0</v>
      </c>
      <c r="O3" s="338">
        <v>0</v>
      </c>
      <c r="P3" s="339">
        <v>0</v>
      </c>
      <c r="Q3" s="415" t="s">
        <v>61</v>
      </c>
      <c r="R3" s="337" t="s">
        <v>62</v>
      </c>
      <c r="S3" s="338">
        <v>1.5</v>
      </c>
      <c r="T3" s="338">
        <v>0.5</v>
      </c>
      <c r="U3" s="338">
        <v>0</v>
      </c>
      <c r="V3" s="338">
        <v>0</v>
      </c>
      <c r="W3" s="338">
        <v>0</v>
      </c>
      <c r="X3" s="339">
        <v>0</v>
      </c>
    </row>
    <row r="4" spans="1:24">
      <c r="A4" s="27">
        <v>3</v>
      </c>
      <c r="B4" s="23">
        <f ca="1">RAND()/22</f>
        <v>4.4010803902766078E-2</v>
      </c>
      <c r="C4" s="23">
        <v>1.314877766617837E-2</v>
      </c>
      <c r="I4" s="416"/>
      <c r="J4" s="337" t="s">
        <v>63</v>
      </c>
      <c r="K4" s="340">
        <v>3</v>
      </c>
      <c r="L4" s="340">
        <v>4</v>
      </c>
      <c r="M4" s="341">
        <v>4</v>
      </c>
      <c r="N4" s="341">
        <v>0</v>
      </c>
      <c r="O4" s="340">
        <v>0</v>
      </c>
      <c r="P4" s="341">
        <v>0</v>
      </c>
      <c r="Q4" s="416"/>
      <c r="R4" s="337" t="s">
        <v>63</v>
      </c>
      <c r="S4" s="340">
        <v>3</v>
      </c>
      <c r="T4" s="340">
        <v>1</v>
      </c>
      <c r="U4" s="340">
        <v>0</v>
      </c>
      <c r="V4" s="340">
        <v>0</v>
      </c>
      <c r="W4" s="340">
        <v>0</v>
      </c>
      <c r="X4" s="341">
        <v>0</v>
      </c>
    </row>
    <row r="5" spans="1:24">
      <c r="A5" s="27">
        <v>4</v>
      </c>
      <c r="B5" s="23">
        <f t="shared" ref="B5:B65" ca="1" si="0">RAND()/22</f>
        <v>2.3270586406265489E-2</v>
      </c>
      <c r="C5" s="23">
        <v>2.0042128010711942E-3</v>
      </c>
      <c r="I5" s="416"/>
      <c r="J5" s="337" t="s">
        <v>64</v>
      </c>
      <c r="K5" s="340">
        <v>6</v>
      </c>
      <c r="L5" s="340">
        <v>8</v>
      </c>
      <c r="M5" s="341">
        <v>8</v>
      </c>
      <c r="N5" s="341">
        <v>0</v>
      </c>
      <c r="O5" s="340">
        <v>0</v>
      </c>
      <c r="P5" s="341">
        <v>0</v>
      </c>
      <c r="Q5" s="416"/>
      <c r="R5" s="337" t="s">
        <v>64</v>
      </c>
      <c r="S5" s="340">
        <v>6</v>
      </c>
      <c r="T5" s="340">
        <v>2</v>
      </c>
      <c r="U5" s="340">
        <v>0</v>
      </c>
      <c r="V5" s="340">
        <v>0</v>
      </c>
      <c r="W5" s="340">
        <v>0</v>
      </c>
      <c r="X5" s="341">
        <v>0</v>
      </c>
    </row>
    <row r="6" spans="1:24">
      <c r="A6" s="27">
        <v>5</v>
      </c>
      <c r="B6" s="23">
        <f t="shared" ca="1" si="0"/>
        <v>2.5628038332232705E-3</v>
      </c>
      <c r="C6" s="23">
        <v>1.7302560157086068E-2</v>
      </c>
      <c r="I6" s="417"/>
      <c r="J6" s="337" t="s">
        <v>65</v>
      </c>
      <c r="K6" s="342">
        <v>7.5</v>
      </c>
      <c r="L6" s="342">
        <v>10</v>
      </c>
      <c r="M6" s="343">
        <v>10</v>
      </c>
      <c r="N6" s="343">
        <v>0</v>
      </c>
      <c r="O6" s="342">
        <v>0</v>
      </c>
      <c r="P6" s="343">
        <v>0</v>
      </c>
      <c r="Q6" s="417"/>
      <c r="R6" s="337" t="s">
        <v>65</v>
      </c>
      <c r="S6" s="342">
        <v>7.5</v>
      </c>
      <c r="T6" s="342">
        <v>2.5</v>
      </c>
      <c r="U6" s="342">
        <v>0</v>
      </c>
      <c r="V6" s="342">
        <v>0</v>
      </c>
      <c r="W6" s="342">
        <v>0</v>
      </c>
      <c r="X6" s="343">
        <v>0</v>
      </c>
    </row>
    <row r="7" spans="1:24">
      <c r="A7" s="27">
        <v>6</v>
      </c>
      <c r="B7" s="23">
        <f t="shared" ca="1" si="0"/>
        <v>2.2339875786526438E-3</v>
      </c>
      <c r="C7" s="23">
        <v>8.8121143747937995E-3</v>
      </c>
      <c r="I7" s="417" t="s">
        <v>66</v>
      </c>
      <c r="J7" s="344" t="s">
        <v>67</v>
      </c>
      <c r="K7" s="340">
        <v>0.5</v>
      </c>
      <c r="L7" s="340">
        <v>1</v>
      </c>
      <c r="M7" s="341">
        <v>1</v>
      </c>
      <c r="N7" s="341">
        <v>0</v>
      </c>
      <c r="O7" s="340">
        <v>0</v>
      </c>
      <c r="P7" s="341">
        <v>0</v>
      </c>
      <c r="Q7" s="418" t="s">
        <v>66</v>
      </c>
      <c r="R7" s="337" t="s">
        <v>67</v>
      </c>
      <c r="S7" s="345">
        <v>0.5</v>
      </c>
      <c r="T7" s="345">
        <v>0.5</v>
      </c>
      <c r="U7" s="345">
        <v>0</v>
      </c>
      <c r="V7" s="345">
        <v>0</v>
      </c>
      <c r="W7" s="345">
        <v>0</v>
      </c>
      <c r="X7" s="346">
        <v>0</v>
      </c>
    </row>
    <row r="8" spans="1:24">
      <c r="A8" s="27">
        <v>7</v>
      </c>
      <c r="B8" s="23">
        <f t="shared" ca="1" si="0"/>
        <v>8.2699389504193763E-4</v>
      </c>
      <c r="C8" s="23">
        <v>1.3228878120076297E-2</v>
      </c>
      <c r="I8" s="418"/>
      <c r="J8" s="337" t="s">
        <v>68</v>
      </c>
      <c r="K8" s="340">
        <v>1</v>
      </c>
      <c r="L8" s="340">
        <v>2</v>
      </c>
      <c r="M8" s="341">
        <v>2</v>
      </c>
      <c r="N8" s="341">
        <v>0</v>
      </c>
      <c r="O8" s="340">
        <v>0</v>
      </c>
      <c r="P8" s="341">
        <v>0</v>
      </c>
      <c r="Q8" s="418"/>
      <c r="R8" s="337" t="s">
        <v>68</v>
      </c>
      <c r="S8" s="347">
        <v>1</v>
      </c>
      <c r="T8" s="347">
        <v>1</v>
      </c>
      <c r="U8" s="347">
        <v>0</v>
      </c>
      <c r="V8" s="347">
        <v>0</v>
      </c>
      <c r="W8" s="347">
        <v>0</v>
      </c>
      <c r="X8" s="348">
        <v>0</v>
      </c>
    </row>
    <row r="9" spans="1:24">
      <c r="A9" s="27">
        <v>8</v>
      </c>
      <c r="B9" s="23">
        <f t="shared" ca="1" si="0"/>
        <v>4.1128639151791435E-2</v>
      </c>
      <c r="C9" s="23">
        <v>4.1139970466375561E-2</v>
      </c>
      <c r="I9" s="418"/>
      <c r="J9" s="337" t="s">
        <v>69</v>
      </c>
      <c r="K9" s="342">
        <v>2</v>
      </c>
      <c r="L9" s="342">
        <v>4</v>
      </c>
      <c r="M9" s="343">
        <v>4</v>
      </c>
      <c r="N9" s="343">
        <v>0</v>
      </c>
      <c r="O9" s="342">
        <v>0</v>
      </c>
      <c r="P9" s="343">
        <v>0</v>
      </c>
      <c r="Q9" s="418"/>
      <c r="R9" s="337" t="s">
        <v>69</v>
      </c>
      <c r="S9" s="349">
        <v>2</v>
      </c>
      <c r="T9" s="349">
        <v>2</v>
      </c>
      <c r="U9" s="349">
        <v>0</v>
      </c>
      <c r="V9" s="349">
        <v>0</v>
      </c>
      <c r="W9" s="349">
        <v>0</v>
      </c>
      <c r="X9" s="350">
        <v>0</v>
      </c>
    </row>
    <row r="10" spans="1:24">
      <c r="A10" s="27">
        <v>9</v>
      </c>
      <c r="B10" s="23">
        <f t="shared" ca="1" si="0"/>
        <v>9.5202016542788852E-3</v>
      </c>
      <c r="C10" s="23">
        <v>8.7924580644053677E-3</v>
      </c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</row>
    <row r="11" spans="1:24">
      <c r="A11" s="27">
        <v>10</v>
      </c>
      <c r="B11" s="23">
        <f t="shared" ca="1" si="0"/>
        <v>4.6407891600470852E-3</v>
      </c>
      <c r="C11" s="23">
        <v>1.5361632924697166E-2</v>
      </c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</row>
    <row r="12" spans="1:24">
      <c r="A12" s="27">
        <v>11</v>
      </c>
      <c r="B12" s="23">
        <f t="shared" ca="1" si="0"/>
        <v>6.2561034704723909E-3</v>
      </c>
      <c r="C12" s="23">
        <v>2.9511127624558622E-2</v>
      </c>
      <c r="I12" s="410" t="s">
        <v>70</v>
      </c>
      <c r="J12" s="411"/>
      <c r="K12" s="411"/>
      <c r="L12" s="411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2"/>
    </row>
    <row r="13" spans="1:24">
      <c r="A13" s="27">
        <v>12</v>
      </c>
      <c r="B13" s="23">
        <f t="shared" ca="1" si="0"/>
        <v>2.2246846139995793E-2</v>
      </c>
      <c r="C13" s="23">
        <v>3.6484412610571997E-2</v>
      </c>
      <c r="I13" s="353"/>
      <c r="J13" s="341"/>
      <c r="K13" s="354" t="s">
        <v>56</v>
      </c>
      <c r="L13" s="354" t="s">
        <v>57</v>
      </c>
      <c r="M13" s="354" t="s">
        <v>58</v>
      </c>
      <c r="N13" s="354" t="s">
        <v>10</v>
      </c>
      <c r="O13" s="355" t="s">
        <v>59</v>
      </c>
      <c r="P13" s="356" t="s">
        <v>60</v>
      </c>
      <c r="Q13" s="419"/>
      <c r="R13" s="420"/>
      <c r="S13" s="354" t="s">
        <v>56</v>
      </c>
      <c r="T13" s="354" t="s">
        <v>57</v>
      </c>
      <c r="U13" s="354" t="s">
        <v>58</v>
      </c>
      <c r="V13" s="354" t="s">
        <v>10</v>
      </c>
      <c r="W13" s="355" t="s">
        <v>59</v>
      </c>
      <c r="X13" s="356" t="s">
        <v>60</v>
      </c>
    </row>
    <row r="14" spans="1:24">
      <c r="A14" s="27">
        <v>13</v>
      </c>
      <c r="B14" s="23">
        <f t="shared" ca="1" si="0"/>
        <v>3.4927247584238597E-2</v>
      </c>
      <c r="C14" s="23">
        <v>8.7663235192013394E-3</v>
      </c>
      <c r="I14" s="415" t="s">
        <v>61</v>
      </c>
      <c r="J14" s="337" t="s">
        <v>62</v>
      </c>
      <c r="K14" s="338">
        <v>5</v>
      </c>
      <c r="L14" s="338">
        <v>7.5</v>
      </c>
      <c r="M14" s="338">
        <v>10</v>
      </c>
      <c r="N14" s="338">
        <v>15</v>
      </c>
      <c r="O14" s="338">
        <v>25</v>
      </c>
      <c r="P14" s="339">
        <v>30</v>
      </c>
      <c r="Q14" s="415" t="s">
        <v>61</v>
      </c>
      <c r="R14" s="337" t="s">
        <v>62</v>
      </c>
      <c r="S14" s="338">
        <v>5</v>
      </c>
      <c r="T14" s="338">
        <v>2.5</v>
      </c>
      <c r="U14" s="338">
        <v>2.5</v>
      </c>
      <c r="V14" s="338">
        <v>5</v>
      </c>
      <c r="W14" s="338">
        <v>10</v>
      </c>
      <c r="X14" s="339">
        <v>5</v>
      </c>
    </row>
    <row r="15" spans="1:24">
      <c r="A15" s="27">
        <v>14</v>
      </c>
      <c r="B15" s="23">
        <f t="shared" ca="1" si="0"/>
        <v>7.4213369046572837E-3</v>
      </c>
      <c r="C15" s="23">
        <v>2.0915974897009845E-2</v>
      </c>
      <c r="I15" s="416"/>
      <c r="J15" s="337" t="s">
        <v>63</v>
      </c>
      <c r="K15" s="340">
        <v>10</v>
      </c>
      <c r="L15" s="340">
        <v>15</v>
      </c>
      <c r="M15" s="340">
        <v>20</v>
      </c>
      <c r="N15" s="340">
        <v>30</v>
      </c>
      <c r="O15" s="340">
        <v>50</v>
      </c>
      <c r="P15" s="341">
        <v>60</v>
      </c>
      <c r="Q15" s="416"/>
      <c r="R15" s="337" t="s">
        <v>63</v>
      </c>
      <c r="S15" s="340">
        <v>10</v>
      </c>
      <c r="T15" s="340">
        <v>5</v>
      </c>
      <c r="U15" s="340">
        <v>5</v>
      </c>
      <c r="V15" s="340">
        <v>10</v>
      </c>
      <c r="W15" s="340">
        <v>20</v>
      </c>
      <c r="X15" s="341">
        <v>10</v>
      </c>
    </row>
    <row r="16" spans="1:24">
      <c r="A16" s="27">
        <v>15</v>
      </c>
      <c r="B16" s="23">
        <f t="shared" ca="1" si="0"/>
        <v>1.7361941801117445E-2</v>
      </c>
      <c r="C16" s="23">
        <v>4.4007315512068559E-2</v>
      </c>
      <c r="I16" s="416"/>
      <c r="J16" s="337" t="s">
        <v>64</v>
      </c>
      <c r="K16" s="340">
        <v>20</v>
      </c>
      <c r="L16" s="340">
        <v>30</v>
      </c>
      <c r="M16" s="340">
        <v>40</v>
      </c>
      <c r="N16" s="340">
        <v>60</v>
      </c>
      <c r="O16" s="340">
        <v>100</v>
      </c>
      <c r="P16" s="341">
        <v>120</v>
      </c>
      <c r="Q16" s="416"/>
      <c r="R16" s="337" t="s">
        <v>64</v>
      </c>
      <c r="S16" s="340">
        <v>20</v>
      </c>
      <c r="T16" s="340">
        <v>10</v>
      </c>
      <c r="U16" s="340">
        <v>10</v>
      </c>
      <c r="V16" s="340">
        <v>20</v>
      </c>
      <c r="W16" s="340">
        <v>40</v>
      </c>
      <c r="X16" s="341">
        <v>20</v>
      </c>
    </row>
    <row r="17" spans="1:24">
      <c r="A17" s="27">
        <v>16</v>
      </c>
      <c r="B17" s="23">
        <f t="shared" ca="1" si="0"/>
        <v>6.3968372317003593E-3</v>
      </c>
      <c r="C17" s="23">
        <v>1.119493217917304E-2</v>
      </c>
      <c r="I17" s="417"/>
      <c r="J17" s="337" t="s">
        <v>65</v>
      </c>
      <c r="K17" s="342">
        <v>25</v>
      </c>
      <c r="L17" s="342">
        <v>37.5</v>
      </c>
      <c r="M17" s="342">
        <v>50</v>
      </c>
      <c r="N17" s="342">
        <v>75</v>
      </c>
      <c r="O17" s="342">
        <v>125</v>
      </c>
      <c r="P17" s="343">
        <v>150</v>
      </c>
      <c r="Q17" s="417"/>
      <c r="R17" s="337" t="s">
        <v>65</v>
      </c>
      <c r="S17" s="342">
        <v>25</v>
      </c>
      <c r="T17" s="342">
        <v>12.5</v>
      </c>
      <c r="U17" s="342">
        <v>12.5</v>
      </c>
      <c r="V17" s="342">
        <v>25</v>
      </c>
      <c r="W17" s="342">
        <v>50</v>
      </c>
      <c r="X17" s="343">
        <v>25</v>
      </c>
    </row>
    <row r="18" spans="1:24">
      <c r="A18" s="28">
        <v>17</v>
      </c>
      <c r="B18" s="23">
        <f t="shared" ca="1" si="0"/>
        <v>3.2019982689704345E-2</v>
      </c>
      <c r="C18" s="24">
        <v>2.2461924018104377E-2</v>
      </c>
      <c r="I18" s="418" t="s">
        <v>66</v>
      </c>
      <c r="J18" s="337" t="s">
        <v>67</v>
      </c>
      <c r="K18" s="338">
        <v>2.5</v>
      </c>
      <c r="L18" s="338">
        <v>4</v>
      </c>
      <c r="M18" s="338">
        <v>5</v>
      </c>
      <c r="N18" s="338">
        <v>7.5</v>
      </c>
      <c r="O18" s="338">
        <v>12.5</v>
      </c>
      <c r="P18" s="339">
        <v>15</v>
      </c>
      <c r="Q18" s="418" t="s">
        <v>66</v>
      </c>
      <c r="R18" s="337" t="s">
        <v>67</v>
      </c>
      <c r="S18" s="345">
        <v>2.5</v>
      </c>
      <c r="T18" s="345">
        <v>1.5</v>
      </c>
      <c r="U18" s="345">
        <v>1</v>
      </c>
      <c r="V18" s="345">
        <v>2.5</v>
      </c>
      <c r="W18" s="345">
        <v>5</v>
      </c>
      <c r="X18" s="346">
        <v>2.5</v>
      </c>
    </row>
    <row r="19" spans="1:24">
      <c r="A19" s="28">
        <v>18</v>
      </c>
      <c r="B19" s="23">
        <f t="shared" ca="1" si="0"/>
        <v>2.9856867623002395E-2</v>
      </c>
      <c r="C19" s="24">
        <v>1.2612045652901104E-2</v>
      </c>
      <c r="I19" s="418"/>
      <c r="J19" s="337" t="s">
        <v>68</v>
      </c>
      <c r="K19" s="340">
        <v>5</v>
      </c>
      <c r="L19" s="340">
        <v>8</v>
      </c>
      <c r="M19" s="340">
        <v>10</v>
      </c>
      <c r="N19" s="340">
        <v>15</v>
      </c>
      <c r="O19" s="340">
        <v>25</v>
      </c>
      <c r="P19" s="341">
        <v>30</v>
      </c>
      <c r="Q19" s="418"/>
      <c r="R19" s="337" t="s">
        <v>68</v>
      </c>
      <c r="S19" s="347">
        <v>5</v>
      </c>
      <c r="T19" s="347">
        <v>3</v>
      </c>
      <c r="U19" s="347">
        <v>2</v>
      </c>
      <c r="V19" s="347">
        <v>5</v>
      </c>
      <c r="W19" s="347">
        <v>10</v>
      </c>
      <c r="X19" s="348">
        <v>5</v>
      </c>
    </row>
    <row r="20" spans="1:24">
      <c r="A20" s="28">
        <v>19</v>
      </c>
      <c r="B20" s="23">
        <f t="shared" ca="1" si="0"/>
        <v>4.4964604679848579E-2</v>
      </c>
      <c r="C20" s="24">
        <v>2.6631559892186098E-2</v>
      </c>
      <c r="I20" s="418"/>
      <c r="J20" s="337" t="s">
        <v>69</v>
      </c>
      <c r="K20" s="342">
        <v>10</v>
      </c>
      <c r="L20" s="342">
        <v>16</v>
      </c>
      <c r="M20" s="342">
        <v>20</v>
      </c>
      <c r="N20" s="342">
        <v>30</v>
      </c>
      <c r="O20" s="342">
        <v>50</v>
      </c>
      <c r="P20" s="343">
        <v>60</v>
      </c>
      <c r="Q20" s="418"/>
      <c r="R20" s="337" t="s">
        <v>69</v>
      </c>
      <c r="S20" s="349">
        <v>10</v>
      </c>
      <c r="T20" s="349">
        <v>6</v>
      </c>
      <c r="U20" s="349">
        <v>4</v>
      </c>
      <c r="V20" s="349">
        <v>10</v>
      </c>
      <c r="W20" s="349">
        <v>20</v>
      </c>
      <c r="X20" s="350">
        <v>10</v>
      </c>
    </row>
    <row r="21" spans="1:24">
      <c r="A21" s="28">
        <v>20</v>
      </c>
      <c r="B21" s="23">
        <f t="shared" ca="1" si="0"/>
        <v>1.3887161217952344E-2</v>
      </c>
      <c r="C21" s="24">
        <v>5.02195379073383E-3</v>
      </c>
      <c r="I21" s="417" t="s">
        <v>71</v>
      </c>
      <c r="J21" s="344" t="s">
        <v>72</v>
      </c>
      <c r="K21" s="340">
        <v>1</v>
      </c>
      <c r="L21" s="340">
        <v>1.5</v>
      </c>
      <c r="M21" s="340">
        <v>2</v>
      </c>
      <c r="N21" s="340">
        <v>3</v>
      </c>
      <c r="O21" s="340">
        <v>5</v>
      </c>
      <c r="P21" s="341">
        <v>6</v>
      </c>
      <c r="Q21" s="417" t="s">
        <v>71</v>
      </c>
      <c r="R21" s="344" t="s">
        <v>72</v>
      </c>
      <c r="S21" s="340">
        <v>1</v>
      </c>
      <c r="T21" s="340">
        <v>0.5</v>
      </c>
      <c r="U21" s="340">
        <v>0.5</v>
      </c>
      <c r="V21" s="340">
        <v>1</v>
      </c>
      <c r="W21" s="340">
        <v>2</v>
      </c>
      <c r="X21" s="341">
        <v>1</v>
      </c>
    </row>
    <row r="22" spans="1:24">
      <c r="A22" s="28">
        <v>21</v>
      </c>
      <c r="B22" s="23">
        <f t="shared" ca="1" si="0"/>
        <v>4.1812161750612059E-2</v>
      </c>
      <c r="C22" s="24">
        <v>1.8860521469699802E-2</v>
      </c>
      <c r="I22" s="418"/>
      <c r="J22" s="337" t="s">
        <v>73</v>
      </c>
      <c r="K22" s="340">
        <v>2</v>
      </c>
      <c r="L22" s="340">
        <v>3</v>
      </c>
      <c r="M22" s="340">
        <v>4</v>
      </c>
      <c r="N22" s="340">
        <v>6</v>
      </c>
      <c r="O22" s="340">
        <v>10</v>
      </c>
      <c r="P22" s="341">
        <v>12</v>
      </c>
      <c r="Q22" s="418"/>
      <c r="R22" s="337" t="s">
        <v>73</v>
      </c>
      <c r="S22" s="340">
        <v>2</v>
      </c>
      <c r="T22" s="340">
        <v>1</v>
      </c>
      <c r="U22" s="340">
        <v>1</v>
      </c>
      <c r="V22" s="340">
        <v>2</v>
      </c>
      <c r="W22" s="340">
        <v>4</v>
      </c>
      <c r="X22" s="341">
        <v>2</v>
      </c>
    </row>
    <row r="23" spans="1:24">
      <c r="A23" s="28">
        <v>22</v>
      </c>
      <c r="B23" s="23">
        <f t="shared" ca="1" si="0"/>
        <v>4.9164080492564665E-4</v>
      </c>
      <c r="C23" s="24">
        <v>4.0481121621331684E-3</v>
      </c>
      <c r="I23" s="418"/>
      <c r="J23" s="337" t="s">
        <v>74</v>
      </c>
      <c r="K23" s="342">
        <v>4</v>
      </c>
      <c r="L23" s="342">
        <v>6</v>
      </c>
      <c r="M23" s="342">
        <v>8</v>
      </c>
      <c r="N23" s="342">
        <v>12</v>
      </c>
      <c r="O23" s="342">
        <v>20</v>
      </c>
      <c r="P23" s="343">
        <v>24</v>
      </c>
      <c r="Q23" s="418"/>
      <c r="R23" s="337" t="s">
        <v>74</v>
      </c>
      <c r="S23" s="342">
        <v>4</v>
      </c>
      <c r="T23" s="342">
        <v>2</v>
      </c>
      <c r="U23" s="342">
        <v>2</v>
      </c>
      <c r="V23" s="342">
        <v>4</v>
      </c>
      <c r="W23" s="342">
        <v>8</v>
      </c>
      <c r="X23" s="343">
        <v>4</v>
      </c>
    </row>
    <row r="24" spans="1:24">
      <c r="A24" s="28">
        <v>23</v>
      </c>
      <c r="B24" s="23">
        <f t="shared" ca="1" si="0"/>
        <v>2.9876951144092088E-2</v>
      </c>
      <c r="C24" s="24">
        <v>1.2575247982508793E-3</v>
      </c>
      <c r="I24" s="351"/>
      <c r="J24" s="351"/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</row>
    <row r="25" spans="1:24">
      <c r="A25" s="28">
        <v>24</v>
      </c>
      <c r="B25" s="23">
        <f t="shared" ca="1" si="0"/>
        <v>2.9737493745638336E-2</v>
      </c>
      <c r="C25" s="24">
        <v>3.089645100033709E-2</v>
      </c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</row>
    <row r="26" spans="1:24" ht="12" customHeight="1">
      <c r="A26" s="28">
        <v>25</v>
      </c>
      <c r="B26" s="23">
        <f t="shared" ca="1" si="0"/>
        <v>4.5103529565715998E-2</v>
      </c>
      <c r="C26" s="24">
        <v>2.9739723399391359E-2</v>
      </c>
      <c r="I26" s="352"/>
      <c r="J26" s="410" t="s">
        <v>75</v>
      </c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  <c r="X26" s="357"/>
    </row>
    <row r="27" spans="1:24">
      <c r="A27" s="28">
        <v>26</v>
      </c>
      <c r="B27" s="23">
        <f t="shared" ca="1" si="0"/>
        <v>1.6992294466103577E-2</v>
      </c>
      <c r="C27" s="24">
        <v>2.0884625217877069E-3</v>
      </c>
      <c r="I27" s="352"/>
      <c r="J27" s="423"/>
      <c r="K27" s="424"/>
      <c r="L27" s="330" t="s">
        <v>57</v>
      </c>
      <c r="M27" s="330" t="s">
        <v>58</v>
      </c>
      <c r="N27" s="330" t="s">
        <v>10</v>
      </c>
      <c r="O27" s="332" t="s">
        <v>59</v>
      </c>
      <c r="P27" s="333" t="s">
        <v>60</v>
      </c>
      <c r="Q27" s="423"/>
      <c r="R27" s="424"/>
      <c r="S27" s="330" t="s">
        <v>57</v>
      </c>
      <c r="T27" s="330" t="s">
        <v>58</v>
      </c>
      <c r="U27" s="330" t="s">
        <v>10</v>
      </c>
      <c r="V27" s="332" t="s">
        <v>59</v>
      </c>
      <c r="W27" s="333" t="s">
        <v>60</v>
      </c>
      <c r="X27" s="353"/>
    </row>
    <row r="28" spans="1:24" ht="12" customHeight="1">
      <c r="A28" s="28">
        <v>27</v>
      </c>
      <c r="B28" s="23">
        <f t="shared" ca="1" si="0"/>
        <v>3.942417841368575E-2</v>
      </c>
      <c r="C28" s="24">
        <v>4.0561437438746857E-2</v>
      </c>
      <c r="I28" s="352"/>
      <c r="J28" s="425" t="s">
        <v>61</v>
      </c>
      <c r="K28" s="337" t="s">
        <v>62</v>
      </c>
      <c r="L28" s="358">
        <v>2</v>
      </c>
      <c r="M28" s="359">
        <v>2.5</v>
      </c>
      <c r="N28" s="359">
        <v>4</v>
      </c>
      <c r="O28" s="359">
        <v>6.5</v>
      </c>
      <c r="P28" s="360">
        <v>7.5</v>
      </c>
      <c r="Q28" s="425" t="s">
        <v>61</v>
      </c>
      <c r="R28" s="337" t="s">
        <v>62</v>
      </c>
      <c r="S28" s="358">
        <v>2</v>
      </c>
      <c r="T28" s="359">
        <v>0.5</v>
      </c>
      <c r="U28" s="359">
        <v>1.5</v>
      </c>
      <c r="V28" s="359">
        <v>2.5</v>
      </c>
      <c r="W28" s="360">
        <v>1</v>
      </c>
      <c r="X28" s="352"/>
    </row>
    <row r="29" spans="1:24">
      <c r="A29" s="28">
        <v>28</v>
      </c>
      <c r="B29" s="23">
        <f t="shared" ca="1" si="0"/>
        <v>3.7200941356156453E-2</v>
      </c>
      <c r="C29" s="24">
        <v>3.1308921916310354E-3</v>
      </c>
      <c r="I29" s="352"/>
      <c r="J29" s="426"/>
      <c r="K29" s="337" t="s">
        <v>63</v>
      </c>
      <c r="L29" s="361">
        <v>4</v>
      </c>
      <c r="M29" s="362">
        <v>5</v>
      </c>
      <c r="N29" s="362">
        <v>8</v>
      </c>
      <c r="O29" s="362">
        <v>13</v>
      </c>
      <c r="P29" s="363">
        <v>15</v>
      </c>
      <c r="Q29" s="426"/>
      <c r="R29" s="337" t="s">
        <v>63</v>
      </c>
      <c r="S29" s="361">
        <v>4</v>
      </c>
      <c r="T29" s="362">
        <v>1</v>
      </c>
      <c r="U29" s="362">
        <v>3</v>
      </c>
      <c r="V29" s="362">
        <v>5</v>
      </c>
      <c r="W29" s="363">
        <v>2</v>
      </c>
      <c r="X29" s="352"/>
    </row>
    <row r="30" spans="1:24">
      <c r="A30" s="28">
        <v>29</v>
      </c>
      <c r="B30" s="23">
        <f t="shared" ca="1" si="0"/>
        <v>1.717754379655231E-2</v>
      </c>
      <c r="C30" s="24">
        <v>4.532006232672367E-2</v>
      </c>
      <c r="I30" s="352"/>
      <c r="J30" s="426"/>
      <c r="K30" s="337" t="s">
        <v>64</v>
      </c>
      <c r="L30" s="361">
        <v>8</v>
      </c>
      <c r="M30" s="362">
        <v>10</v>
      </c>
      <c r="N30" s="362">
        <v>16</v>
      </c>
      <c r="O30" s="362">
        <v>26</v>
      </c>
      <c r="P30" s="363">
        <v>30</v>
      </c>
      <c r="Q30" s="426"/>
      <c r="R30" s="337" t="s">
        <v>64</v>
      </c>
      <c r="S30" s="361">
        <v>8</v>
      </c>
      <c r="T30" s="362">
        <v>2</v>
      </c>
      <c r="U30" s="362">
        <v>6</v>
      </c>
      <c r="V30" s="362">
        <v>10</v>
      </c>
      <c r="W30" s="363">
        <v>4</v>
      </c>
      <c r="X30" s="352"/>
    </row>
    <row r="31" spans="1:24">
      <c r="A31" s="28">
        <v>30</v>
      </c>
      <c r="B31" s="23">
        <f t="shared" ca="1" si="0"/>
        <v>1.7341614772240003E-2</v>
      </c>
      <c r="C31" s="24">
        <v>2.5485328726800448E-2</v>
      </c>
      <c r="I31" s="352"/>
      <c r="J31" s="427"/>
      <c r="K31" s="364" t="s">
        <v>65</v>
      </c>
      <c r="L31" s="365">
        <v>10</v>
      </c>
      <c r="M31" s="366">
        <v>12.5</v>
      </c>
      <c r="N31" s="366">
        <v>20</v>
      </c>
      <c r="O31" s="366">
        <v>32.5</v>
      </c>
      <c r="P31" s="367">
        <v>37.5</v>
      </c>
      <c r="Q31" s="427"/>
      <c r="R31" s="364" t="s">
        <v>65</v>
      </c>
      <c r="S31" s="365">
        <v>10</v>
      </c>
      <c r="T31" s="366">
        <v>2.5</v>
      </c>
      <c r="U31" s="366">
        <v>7.5</v>
      </c>
      <c r="V31" s="366">
        <v>13</v>
      </c>
      <c r="W31" s="367">
        <v>4.5</v>
      </c>
      <c r="X31" s="352"/>
    </row>
    <row r="32" spans="1:24">
      <c r="A32" s="28">
        <v>31</v>
      </c>
      <c r="B32" s="23">
        <f t="shared" ca="1" si="0"/>
        <v>3.8512001166151347E-2</v>
      </c>
      <c r="C32" s="24">
        <v>1.7632503533023711E-3</v>
      </c>
      <c r="I32" s="352"/>
      <c r="J32" s="421" t="s">
        <v>66</v>
      </c>
      <c r="K32" s="368" t="s">
        <v>67</v>
      </c>
      <c r="L32" s="361">
        <v>1</v>
      </c>
      <c r="M32" s="362">
        <v>1.5</v>
      </c>
      <c r="N32" s="362">
        <v>2</v>
      </c>
      <c r="O32" s="362">
        <v>3</v>
      </c>
      <c r="P32" s="363">
        <v>4</v>
      </c>
      <c r="Q32" s="421" t="s">
        <v>66</v>
      </c>
      <c r="R32" s="368" t="s">
        <v>67</v>
      </c>
      <c r="S32" s="369">
        <v>1</v>
      </c>
      <c r="T32" s="370">
        <v>0.5</v>
      </c>
      <c r="U32" s="370">
        <v>0.5</v>
      </c>
      <c r="V32" s="370">
        <v>1</v>
      </c>
      <c r="W32" s="348">
        <v>1</v>
      </c>
      <c r="X32" s="352"/>
    </row>
    <row r="33" spans="1:24">
      <c r="A33" s="28">
        <v>32</v>
      </c>
      <c r="B33" s="23">
        <f t="shared" ca="1" si="0"/>
        <v>2.7445161030868078E-2</v>
      </c>
      <c r="C33" s="24">
        <v>3.8311004056603919E-2</v>
      </c>
      <c r="I33" s="352"/>
      <c r="J33" s="421"/>
      <c r="K33" s="364" t="s">
        <v>68</v>
      </c>
      <c r="L33" s="361">
        <v>2</v>
      </c>
      <c r="M33" s="362">
        <v>3</v>
      </c>
      <c r="N33" s="362">
        <v>4</v>
      </c>
      <c r="O33" s="362">
        <v>6</v>
      </c>
      <c r="P33" s="363">
        <v>8</v>
      </c>
      <c r="Q33" s="421"/>
      <c r="R33" s="364" t="s">
        <v>68</v>
      </c>
      <c r="S33" s="369">
        <v>2</v>
      </c>
      <c r="T33" s="370">
        <v>1</v>
      </c>
      <c r="U33" s="370">
        <v>1</v>
      </c>
      <c r="V33" s="370">
        <v>2</v>
      </c>
      <c r="W33" s="348">
        <v>2</v>
      </c>
      <c r="X33" s="352"/>
    </row>
    <row r="34" spans="1:24">
      <c r="A34" s="28">
        <v>33</v>
      </c>
      <c r="B34" s="23">
        <f t="shared" ca="1" si="0"/>
        <v>2.9878037326607602E-2</v>
      </c>
      <c r="C34" s="24">
        <v>6.7619004095851309E-3</v>
      </c>
      <c r="I34" s="352"/>
      <c r="J34" s="422"/>
      <c r="K34" s="364" t="s">
        <v>69</v>
      </c>
      <c r="L34" s="365">
        <v>4</v>
      </c>
      <c r="M34" s="366">
        <v>6</v>
      </c>
      <c r="N34" s="366">
        <v>8</v>
      </c>
      <c r="O34" s="366">
        <v>12</v>
      </c>
      <c r="P34" s="367">
        <v>16</v>
      </c>
      <c r="Q34" s="422"/>
      <c r="R34" s="364" t="s">
        <v>69</v>
      </c>
      <c r="S34" s="371">
        <v>4</v>
      </c>
      <c r="T34" s="372">
        <v>2</v>
      </c>
      <c r="U34" s="372">
        <v>2</v>
      </c>
      <c r="V34" s="372">
        <v>4</v>
      </c>
      <c r="W34" s="350">
        <v>4</v>
      </c>
      <c r="X34" s="352"/>
    </row>
    <row r="35" spans="1:24">
      <c r="A35" s="28">
        <v>34</v>
      </c>
      <c r="B35" s="23">
        <f t="shared" ca="1" si="0"/>
        <v>4.3987427610979839E-3</v>
      </c>
      <c r="C35" s="24">
        <v>3.1087163504436095E-3</v>
      </c>
    </row>
    <row r="36" spans="1:24">
      <c r="A36" s="28">
        <v>35</v>
      </c>
      <c r="B36" s="23">
        <f t="shared" ca="1" si="0"/>
        <v>3.9563616360630246E-3</v>
      </c>
      <c r="C36" s="24">
        <v>8.6528747704866966E-3</v>
      </c>
    </row>
    <row r="37" spans="1:24">
      <c r="A37" s="28">
        <v>36</v>
      </c>
      <c r="B37" s="23">
        <f t="shared" ca="1" si="0"/>
        <v>1.4948752229291463E-2</v>
      </c>
      <c r="C37" s="24">
        <v>2.1737472029841543E-2</v>
      </c>
    </row>
    <row r="38" spans="1:24">
      <c r="A38" s="28">
        <v>37</v>
      </c>
      <c r="B38" s="23">
        <f t="shared" ca="1" si="0"/>
        <v>3.3828969069689817E-2</v>
      </c>
      <c r="C38" s="24">
        <v>5.6686558944035736E-3</v>
      </c>
    </row>
    <row r="39" spans="1:24">
      <c r="A39" s="28">
        <v>38</v>
      </c>
      <c r="B39" s="23">
        <f t="shared" ca="1" si="0"/>
        <v>4.3585581302282822E-2</v>
      </c>
      <c r="C39" s="24">
        <v>1.0408381747623506E-2</v>
      </c>
    </row>
    <row r="40" spans="1:24">
      <c r="A40" s="28">
        <v>39</v>
      </c>
      <c r="B40" s="23">
        <f t="shared" ca="1" si="0"/>
        <v>6.3540612125724061E-3</v>
      </c>
      <c r="C40" s="24">
        <v>2.528467374521768E-2</v>
      </c>
    </row>
    <row r="41" spans="1:24">
      <c r="A41" s="28">
        <v>40</v>
      </c>
      <c r="B41" s="23">
        <f t="shared" ca="1" si="0"/>
        <v>1.2816613729508404E-2</v>
      </c>
      <c r="C41" s="24">
        <v>1.3323729093572661E-2</v>
      </c>
    </row>
    <row r="42" spans="1:24">
      <c r="A42" s="28">
        <v>41</v>
      </c>
      <c r="B42" s="23">
        <f t="shared" ca="1" si="0"/>
        <v>2.7158593506657905E-2</v>
      </c>
      <c r="C42" s="24">
        <v>6.824925733847873E-3</v>
      </c>
    </row>
    <row r="43" spans="1:24">
      <c r="A43" s="28">
        <v>42</v>
      </c>
      <c r="B43" s="23">
        <f t="shared" ca="1" si="0"/>
        <v>5.4610332701725247E-3</v>
      </c>
      <c r="C43" s="24">
        <v>4.3013689809635623E-2</v>
      </c>
    </row>
    <row r="44" spans="1:24">
      <c r="A44" s="28">
        <v>43</v>
      </c>
      <c r="B44" s="23">
        <f t="shared" ca="1" si="0"/>
        <v>7.0354010450770195E-3</v>
      </c>
      <c r="C44" s="24">
        <v>1.4700154781914858E-2</v>
      </c>
    </row>
    <row r="45" spans="1:24">
      <c r="A45" s="28">
        <v>44</v>
      </c>
      <c r="B45" s="23">
        <f t="shared" ca="1" si="0"/>
        <v>2.5933177844751173E-2</v>
      </c>
      <c r="C45" s="24">
        <v>3.7501490670958197E-2</v>
      </c>
    </row>
    <row r="46" spans="1:24">
      <c r="A46" s="28">
        <v>45</v>
      </c>
      <c r="B46" s="23">
        <f t="shared" ca="1" si="0"/>
        <v>7.4566928730510022E-3</v>
      </c>
      <c r="C46" s="24">
        <v>7.5431162882493704E-3</v>
      </c>
    </row>
    <row r="47" spans="1:24">
      <c r="A47" s="28">
        <v>46</v>
      </c>
      <c r="B47" s="23">
        <f t="shared" ca="1" si="0"/>
        <v>1.9795074150377623E-2</v>
      </c>
      <c r="C47" s="24">
        <v>2.6890000138092264E-2</v>
      </c>
    </row>
    <row r="48" spans="1:24">
      <c r="A48" s="28">
        <v>47</v>
      </c>
      <c r="B48" s="23">
        <f t="shared" ca="1" si="0"/>
        <v>5.1117304918169215E-3</v>
      </c>
      <c r="C48" s="24">
        <v>3.0235969120297742E-2</v>
      </c>
    </row>
    <row r="49" spans="1:3">
      <c r="A49" s="28">
        <v>48</v>
      </c>
      <c r="B49" s="23">
        <f t="shared" ca="1" si="0"/>
        <v>2.1755991933842607E-3</v>
      </c>
      <c r="C49" s="24">
        <v>4.4128112150462577E-2</v>
      </c>
    </row>
    <row r="50" spans="1:3">
      <c r="A50" s="28">
        <v>49</v>
      </c>
      <c r="B50" s="23">
        <f t="shared" ca="1" si="0"/>
        <v>9.5599419286056132E-3</v>
      </c>
      <c r="C50" s="24">
        <v>1.1958642715111408E-2</v>
      </c>
    </row>
    <row r="51" spans="1:3">
      <c r="A51" s="28">
        <v>50</v>
      </c>
      <c r="B51" s="23">
        <f t="shared" ca="1" si="0"/>
        <v>3.3213958879388807E-2</v>
      </c>
      <c r="C51" s="24">
        <v>1.3852385254784827E-2</v>
      </c>
    </row>
    <row r="52" spans="1:3">
      <c r="A52" s="28">
        <v>51</v>
      </c>
      <c r="B52" s="23">
        <f t="shared" ca="1" si="0"/>
        <v>2.9410999889368513E-2</v>
      </c>
      <c r="C52" s="24">
        <v>4.1877234826154956E-2</v>
      </c>
    </row>
    <row r="53" spans="1:3">
      <c r="A53" s="28">
        <v>52</v>
      </c>
      <c r="B53" s="23">
        <f t="shared" ca="1" si="0"/>
        <v>1.0442691983194424E-2</v>
      </c>
      <c r="C53" s="24">
        <v>1.0087921324878013E-2</v>
      </c>
    </row>
    <row r="54" spans="1:3">
      <c r="A54" s="28">
        <v>53</v>
      </c>
      <c r="B54" s="23">
        <f t="shared" ca="1" si="0"/>
        <v>7.6176861778589422E-3</v>
      </c>
      <c r="C54" s="24">
        <v>4.1440904480343106E-2</v>
      </c>
    </row>
    <row r="55" spans="1:3">
      <c r="A55" s="28">
        <v>54</v>
      </c>
      <c r="B55" s="23">
        <f t="shared" ca="1" si="0"/>
        <v>4.3061354672763424E-2</v>
      </c>
      <c r="C55" s="24">
        <v>2.6986923327885378E-2</v>
      </c>
    </row>
    <row r="56" spans="1:3">
      <c r="A56" s="28">
        <v>55</v>
      </c>
      <c r="B56" s="23">
        <f t="shared" ca="1" si="0"/>
        <v>3.5447134748308511E-2</v>
      </c>
      <c r="C56" s="24">
        <v>5.6376164784350613E-3</v>
      </c>
    </row>
    <row r="57" spans="1:3">
      <c r="A57" s="28">
        <v>56</v>
      </c>
      <c r="B57" s="23">
        <f t="shared" ca="1" si="0"/>
        <v>1.6977396858484064E-2</v>
      </c>
      <c r="C57" s="24">
        <v>2.2464677699331258E-2</v>
      </c>
    </row>
    <row r="58" spans="1:3">
      <c r="A58" s="28">
        <v>57</v>
      </c>
      <c r="B58" s="23">
        <f t="shared" ca="1" si="0"/>
        <v>1.8115772153357648E-2</v>
      </c>
      <c r="C58" s="24">
        <v>7.2700591341020989E-3</v>
      </c>
    </row>
    <row r="59" spans="1:3">
      <c r="A59" s="28">
        <v>58</v>
      </c>
      <c r="B59" s="23">
        <f t="shared" ca="1" si="0"/>
        <v>2.9084942589862758E-2</v>
      </c>
      <c r="C59" s="24">
        <v>1.1628070073979601E-2</v>
      </c>
    </row>
    <row r="60" spans="1:3">
      <c r="A60" s="28">
        <v>59</v>
      </c>
      <c r="B60" s="23">
        <f t="shared" ca="1" si="0"/>
        <v>7.7154599116058672E-3</v>
      </c>
      <c r="C60" s="24">
        <v>2.166672788461178E-2</v>
      </c>
    </row>
    <row r="61" spans="1:3">
      <c r="A61" s="28">
        <v>60</v>
      </c>
      <c r="B61" s="23">
        <f t="shared" ca="1" si="0"/>
        <v>1.0080492891163396E-2</v>
      </c>
      <c r="C61" s="24">
        <v>3.5535075263357779E-2</v>
      </c>
    </row>
    <row r="62" spans="1:3">
      <c r="A62" s="28">
        <v>61</v>
      </c>
      <c r="B62" s="23">
        <f t="shared" ca="1" si="0"/>
        <v>3.8290720180355169E-2</v>
      </c>
      <c r="C62" s="24">
        <v>1.6794767513401799E-2</v>
      </c>
    </row>
    <row r="63" spans="1:3">
      <c r="A63" s="28">
        <v>62</v>
      </c>
      <c r="B63" s="23">
        <f t="shared" ca="1" si="0"/>
        <v>2.8688354095704301E-2</v>
      </c>
      <c r="C63" s="24">
        <v>3.3942962714028718E-2</v>
      </c>
    </row>
    <row r="64" spans="1:3">
      <c r="A64" s="28">
        <v>63</v>
      </c>
      <c r="B64" s="23">
        <f t="shared" ca="1" si="0"/>
        <v>2.4818892493084232E-2</v>
      </c>
      <c r="C64" s="24">
        <v>3.8134356254227536E-2</v>
      </c>
    </row>
    <row r="65" spans="1:3">
      <c r="A65" s="28">
        <v>64</v>
      </c>
      <c r="B65" s="23">
        <f t="shared" ca="1" si="0"/>
        <v>2.9154604684214228E-2</v>
      </c>
      <c r="C65" s="24">
        <v>2.129033753399949E-2</v>
      </c>
    </row>
  </sheetData>
  <sheetProtection password="CF33" sheet="1" objects="1" scenarios="1" formatCells="0" formatColumns="0" formatRows="0"/>
  <mergeCells count="21">
    <mergeCell ref="J32:J34"/>
    <mergeCell ref="Q32:Q34"/>
    <mergeCell ref="I21:I23"/>
    <mergeCell ref="Q21:Q23"/>
    <mergeCell ref="J26:W26"/>
    <mergeCell ref="J27:K27"/>
    <mergeCell ref="Q27:R27"/>
    <mergeCell ref="J28:J31"/>
    <mergeCell ref="Q28:Q31"/>
    <mergeCell ref="I12:X12"/>
    <mergeCell ref="Q13:R13"/>
    <mergeCell ref="I14:I17"/>
    <mergeCell ref="Q14:Q17"/>
    <mergeCell ref="I18:I20"/>
    <mergeCell ref="Q18:Q20"/>
    <mergeCell ref="I1:X1"/>
    <mergeCell ref="Q2:R2"/>
    <mergeCell ref="I3:I6"/>
    <mergeCell ref="Q3:Q6"/>
    <mergeCell ref="I7:I9"/>
    <mergeCell ref="Q7:Q9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2</vt:i4>
      </vt:variant>
    </vt:vector>
  </HeadingPairs>
  <TitlesOfParts>
    <vt:vector size="10" baseType="lpstr">
      <vt:lpstr>Setup</vt:lpstr>
      <vt:lpstr>DrawPrep</vt:lpstr>
      <vt:lpstr>MD</vt:lpstr>
      <vt:lpstr>Matches</vt:lpstr>
      <vt:lpstr>notes</vt:lpstr>
      <vt:lpstr>Rankings</vt:lpstr>
      <vt:lpstr>CalcPrg</vt:lpstr>
      <vt:lpstr>tmp</vt:lpstr>
      <vt:lpstr>DrawPrep!Print_Area</vt:lpstr>
      <vt:lpstr>MD!Print_Area</vt:lpstr>
    </vt:vector>
  </TitlesOfParts>
  <Company>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artemis</cp:lastModifiedBy>
  <cp:lastPrinted>2014-05-06T16:15:25Z</cp:lastPrinted>
  <dcterms:created xsi:type="dcterms:W3CDTF">2011-03-03T12:31:09Z</dcterms:created>
  <dcterms:modified xsi:type="dcterms:W3CDTF">2014-05-06T16:16:37Z</dcterms:modified>
</cp:coreProperties>
</file>